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3250" windowHeight="12570"/>
  </bookViews>
  <sheets>
    <sheet name="TITULKA" sheetId="11" r:id="rId1"/>
    <sheet name="Stavba" sheetId="1" r:id="rId2"/>
    <sheet name="VzorPolozky" sheetId="10" state="hidden" r:id="rId3"/>
    <sheet name="0 1 Naklady" sheetId="12" r:id="rId4"/>
    <sheet name="DSO 006.5 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 1 Naklady'!$1:$7</definedName>
    <definedName name="_xlnm.Print_Titles" localSheetId="4">'DSO 006.5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 1 Naklady'!$A$1:$Q$15</definedName>
    <definedName name="_xlnm.Print_Area" localSheetId="4">'DSO 006.5 1 Pol'!$A$1:$L$128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127" i="13"/>
  <c r="BA85" i="13"/>
  <c r="BA83" i="13"/>
  <c r="BA79" i="13"/>
  <c r="BA56" i="13"/>
  <c r="BA36" i="13"/>
  <c r="BA23" i="13"/>
  <c r="BA16" i="13"/>
  <c r="BA13" i="13"/>
  <c r="BA10" i="13"/>
  <c r="G9" i="13"/>
  <c r="I9" i="13"/>
  <c r="I8" i="13" s="1"/>
  <c r="K9" i="13"/>
  <c r="M9" i="13"/>
  <c r="O9" i="13"/>
  <c r="O8" i="13" s="1"/>
  <c r="Q9" i="13"/>
  <c r="V9" i="13"/>
  <c r="V8" i="13" s="1"/>
  <c r="G12" i="13"/>
  <c r="I12" i="13"/>
  <c r="K12" i="13"/>
  <c r="K8" i="13" s="1"/>
  <c r="M12" i="13"/>
  <c r="O12" i="13"/>
  <c r="Q12" i="13"/>
  <c r="V12" i="13"/>
  <c r="G15" i="13"/>
  <c r="I15" i="13"/>
  <c r="K15" i="13"/>
  <c r="M15" i="13"/>
  <c r="O15" i="13"/>
  <c r="Q15" i="13"/>
  <c r="V15" i="13"/>
  <c r="G22" i="13"/>
  <c r="M22" i="13" s="1"/>
  <c r="I22" i="13"/>
  <c r="K22" i="13"/>
  <c r="O22" i="13"/>
  <c r="Q22" i="13"/>
  <c r="V22" i="13"/>
  <c r="G25" i="13"/>
  <c r="M25" i="13" s="1"/>
  <c r="I25" i="13"/>
  <c r="K25" i="13"/>
  <c r="O25" i="13"/>
  <c r="Q25" i="13"/>
  <c r="Q8" i="13" s="1"/>
  <c r="V25" i="13"/>
  <c r="G32" i="13"/>
  <c r="I32" i="13"/>
  <c r="K32" i="13"/>
  <c r="M32" i="13"/>
  <c r="O32" i="13"/>
  <c r="Q32" i="13"/>
  <c r="V32" i="13"/>
  <c r="G35" i="13"/>
  <c r="I35" i="13"/>
  <c r="K35" i="13"/>
  <c r="M35" i="13"/>
  <c r="O35" i="13"/>
  <c r="Q35" i="13"/>
  <c r="V35" i="13"/>
  <c r="G39" i="13"/>
  <c r="G8" i="13" s="1"/>
  <c r="I39" i="13"/>
  <c r="K39" i="13"/>
  <c r="O39" i="13"/>
  <c r="Q39" i="13"/>
  <c r="V39" i="13"/>
  <c r="G44" i="13"/>
  <c r="I44" i="13"/>
  <c r="K44" i="13"/>
  <c r="M44" i="13"/>
  <c r="O44" i="13"/>
  <c r="Q44" i="13"/>
  <c r="V44" i="13"/>
  <c r="G47" i="13"/>
  <c r="I47" i="13"/>
  <c r="K47" i="13"/>
  <c r="M47" i="13"/>
  <c r="O47" i="13"/>
  <c r="Q47" i="13"/>
  <c r="V47" i="13"/>
  <c r="G49" i="13"/>
  <c r="I49" i="13"/>
  <c r="K49" i="13"/>
  <c r="M49" i="13"/>
  <c r="O49" i="13"/>
  <c r="Q49" i="13"/>
  <c r="V49" i="13"/>
  <c r="G55" i="13"/>
  <c r="I55" i="13"/>
  <c r="K55" i="13"/>
  <c r="M55" i="13"/>
  <c r="O55" i="13"/>
  <c r="Q55" i="13"/>
  <c r="V55" i="13"/>
  <c r="G59" i="13"/>
  <c r="M59" i="13" s="1"/>
  <c r="I59" i="13"/>
  <c r="K59" i="13"/>
  <c r="O59" i="13"/>
  <c r="Q59" i="13"/>
  <c r="V59" i="13"/>
  <c r="G61" i="13"/>
  <c r="M61" i="13"/>
  <c r="Q61" i="13"/>
  <c r="V61" i="13"/>
  <c r="G62" i="13"/>
  <c r="I62" i="13"/>
  <c r="I61" i="13" s="1"/>
  <c r="K62" i="13"/>
  <c r="K61" i="13" s="1"/>
  <c r="M62" i="13"/>
  <c r="O62" i="13"/>
  <c r="O61" i="13" s="1"/>
  <c r="Q62" i="13"/>
  <c r="V62" i="13"/>
  <c r="G67" i="13"/>
  <c r="I67" i="13"/>
  <c r="I66" i="13" s="1"/>
  <c r="K67" i="13"/>
  <c r="M67" i="13"/>
  <c r="O67" i="13"/>
  <c r="O66" i="13" s="1"/>
  <c r="Q67" i="13"/>
  <c r="V67" i="13"/>
  <c r="V66" i="13" s="1"/>
  <c r="G70" i="13"/>
  <c r="I70" i="13"/>
  <c r="K70" i="13"/>
  <c r="K66" i="13" s="1"/>
  <c r="M70" i="13"/>
  <c r="O70" i="13"/>
  <c r="Q70" i="13"/>
  <c r="V70" i="13"/>
  <c r="G73" i="13"/>
  <c r="I73" i="13"/>
  <c r="K73" i="13"/>
  <c r="M73" i="13"/>
  <c r="O73" i="13"/>
  <c r="Q73" i="13"/>
  <c r="Q66" i="13" s="1"/>
  <c r="V73" i="13"/>
  <c r="G75" i="13"/>
  <c r="I75" i="13"/>
  <c r="K75" i="13"/>
  <c r="M75" i="13"/>
  <c r="O75" i="13"/>
  <c r="Q75" i="13"/>
  <c r="V75" i="13"/>
  <c r="G77" i="13"/>
  <c r="M77" i="13" s="1"/>
  <c r="I77" i="13"/>
  <c r="K77" i="13"/>
  <c r="O77" i="13"/>
  <c r="Q77" i="13"/>
  <c r="V77" i="13"/>
  <c r="G78" i="13"/>
  <c r="M78" i="13" s="1"/>
  <c r="I78" i="13"/>
  <c r="K78" i="13"/>
  <c r="O78" i="13"/>
  <c r="Q78" i="13"/>
  <c r="V78" i="13"/>
  <c r="G82" i="13"/>
  <c r="I82" i="13"/>
  <c r="K82" i="13"/>
  <c r="M82" i="13"/>
  <c r="O82" i="13"/>
  <c r="Q82" i="13"/>
  <c r="V82" i="13"/>
  <c r="G84" i="13"/>
  <c r="M84" i="13" s="1"/>
  <c r="I84" i="13"/>
  <c r="K84" i="13"/>
  <c r="O84" i="13"/>
  <c r="Q84" i="13"/>
  <c r="V84" i="13"/>
  <c r="G88" i="13"/>
  <c r="I88" i="13"/>
  <c r="K88" i="13"/>
  <c r="M88" i="13"/>
  <c r="O88" i="13"/>
  <c r="Q88" i="13"/>
  <c r="V88" i="13"/>
  <c r="G90" i="13"/>
  <c r="I90" i="13"/>
  <c r="K90" i="13"/>
  <c r="M90" i="13"/>
  <c r="O90" i="13"/>
  <c r="Q90" i="13"/>
  <c r="V90" i="13"/>
  <c r="G92" i="13"/>
  <c r="I92" i="13"/>
  <c r="K92" i="13"/>
  <c r="M92" i="13"/>
  <c r="O92" i="13"/>
  <c r="Q92" i="13"/>
  <c r="V92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G96" i="13"/>
  <c r="M96" i="13" s="1"/>
  <c r="I96" i="13"/>
  <c r="K96" i="13"/>
  <c r="O96" i="13"/>
  <c r="Q96" i="13"/>
  <c r="V96" i="13"/>
  <c r="G97" i="13"/>
  <c r="I97" i="13"/>
  <c r="K97" i="13"/>
  <c r="M97" i="13"/>
  <c r="O97" i="13"/>
  <c r="Q97" i="13"/>
  <c r="V97" i="13"/>
  <c r="G98" i="13"/>
  <c r="M98" i="13" s="1"/>
  <c r="I98" i="13"/>
  <c r="K98" i="13"/>
  <c r="O98" i="13"/>
  <c r="Q98" i="13"/>
  <c r="V98" i="13"/>
  <c r="G99" i="13"/>
  <c r="I99" i="13"/>
  <c r="K99" i="13"/>
  <c r="M99" i="13"/>
  <c r="O99" i="13"/>
  <c r="Q99" i="13"/>
  <c r="V99" i="13"/>
  <c r="G100" i="13"/>
  <c r="I100" i="13"/>
  <c r="K100" i="13"/>
  <c r="M100" i="13"/>
  <c r="O100" i="13"/>
  <c r="Q100" i="13"/>
  <c r="V100" i="13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Q102" i="13"/>
  <c r="V102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G106" i="13"/>
  <c r="M106" i="13" s="1"/>
  <c r="I106" i="13"/>
  <c r="K106" i="13"/>
  <c r="O106" i="13"/>
  <c r="Q106" i="13"/>
  <c r="V106" i="13"/>
  <c r="G107" i="13"/>
  <c r="I107" i="13"/>
  <c r="K107" i="13"/>
  <c r="M107" i="13"/>
  <c r="O107" i="13"/>
  <c r="Q107" i="13"/>
  <c r="V107" i="13"/>
  <c r="G108" i="13"/>
  <c r="I108" i="13"/>
  <c r="K108" i="13"/>
  <c r="M108" i="13"/>
  <c r="O108" i="13"/>
  <c r="Q108" i="13"/>
  <c r="V108" i="13"/>
  <c r="G109" i="13"/>
  <c r="I109" i="13"/>
  <c r="K109" i="13"/>
  <c r="M109" i="13"/>
  <c r="O109" i="13"/>
  <c r="Q109" i="13"/>
  <c r="V109" i="13"/>
  <c r="G110" i="13"/>
  <c r="I110" i="13"/>
  <c r="K110" i="13"/>
  <c r="M110" i="13"/>
  <c r="O110" i="13"/>
  <c r="Q110" i="13"/>
  <c r="V110" i="13"/>
  <c r="G111" i="13"/>
  <c r="M111" i="13" s="1"/>
  <c r="I111" i="13"/>
  <c r="K111" i="13"/>
  <c r="O111" i="13"/>
  <c r="Q111" i="13"/>
  <c r="V111" i="13"/>
  <c r="G112" i="13"/>
  <c r="M112" i="13" s="1"/>
  <c r="I112" i="13"/>
  <c r="K112" i="13"/>
  <c r="O112" i="13"/>
  <c r="Q112" i="13"/>
  <c r="V112" i="13"/>
  <c r="G113" i="13"/>
  <c r="I113" i="13"/>
  <c r="K113" i="13"/>
  <c r="M113" i="13"/>
  <c r="O113" i="13"/>
  <c r="Q113" i="13"/>
  <c r="V113" i="13"/>
  <c r="G114" i="13"/>
  <c r="M114" i="13" s="1"/>
  <c r="I114" i="13"/>
  <c r="K114" i="13"/>
  <c r="O114" i="13"/>
  <c r="Q114" i="13"/>
  <c r="V114" i="13"/>
  <c r="G115" i="13"/>
  <c r="I115" i="13"/>
  <c r="K115" i="13"/>
  <c r="M115" i="13"/>
  <c r="O115" i="13"/>
  <c r="Q115" i="13"/>
  <c r="V115" i="13"/>
  <c r="I116" i="13"/>
  <c r="K116" i="13"/>
  <c r="O116" i="13"/>
  <c r="G117" i="13"/>
  <c r="G116" i="13" s="1"/>
  <c r="I117" i="13"/>
  <c r="K117" i="13"/>
  <c r="M117" i="13"/>
  <c r="M116" i="13" s="1"/>
  <c r="O117" i="13"/>
  <c r="Q117" i="13"/>
  <c r="Q116" i="13" s="1"/>
  <c r="V117" i="13"/>
  <c r="V116" i="13" s="1"/>
  <c r="O119" i="13"/>
  <c r="G120" i="13"/>
  <c r="G119" i="13" s="1"/>
  <c r="I120" i="13"/>
  <c r="K120" i="13"/>
  <c r="K119" i="13" s="1"/>
  <c r="O120" i="13"/>
  <c r="Q120" i="13"/>
  <c r="Q119" i="13" s="1"/>
  <c r="V120" i="13"/>
  <c r="G122" i="13"/>
  <c r="M122" i="13" s="1"/>
  <c r="I122" i="13"/>
  <c r="K122" i="13"/>
  <c r="O122" i="13"/>
  <c r="Q122" i="13"/>
  <c r="V122" i="13"/>
  <c r="V119" i="13" s="1"/>
  <c r="G123" i="13"/>
  <c r="I123" i="13"/>
  <c r="I119" i="13" s="1"/>
  <c r="K123" i="13"/>
  <c r="M123" i="13"/>
  <c r="O123" i="13"/>
  <c r="Q123" i="13"/>
  <c r="V123" i="13"/>
  <c r="G125" i="13"/>
  <c r="M125" i="13" s="1"/>
  <c r="I125" i="13"/>
  <c r="K125" i="13"/>
  <c r="O125" i="13"/>
  <c r="Q125" i="13"/>
  <c r="V125" i="13"/>
  <c r="AE127" i="13"/>
  <c r="AF127" i="13"/>
  <c r="G14" i="12"/>
  <c r="I8" i="12"/>
  <c r="K8" i="12"/>
  <c r="G9" i="12"/>
  <c r="I9" i="12"/>
  <c r="K9" i="12"/>
  <c r="M9" i="12"/>
  <c r="O9" i="12"/>
  <c r="O8" i="12" s="1"/>
  <c r="Q9" i="12"/>
  <c r="Q8" i="12" s="1"/>
  <c r="V9" i="12"/>
  <c r="V8" i="12" s="1"/>
  <c r="G10" i="12"/>
  <c r="G8" i="12" s="1"/>
  <c r="I10" i="12"/>
  <c r="K10" i="12"/>
  <c r="O10" i="12"/>
  <c r="Q10" i="12"/>
  <c r="V10" i="12"/>
  <c r="G11" i="12"/>
  <c r="O11" i="12"/>
  <c r="Q11" i="12"/>
  <c r="V11" i="12"/>
  <c r="G12" i="12"/>
  <c r="M12" i="12" s="1"/>
  <c r="M11" i="12" s="1"/>
  <c r="I12" i="12"/>
  <c r="I11" i="12" s="1"/>
  <c r="K12" i="12"/>
  <c r="K11" i="12" s="1"/>
  <c r="O12" i="12"/>
  <c r="Q12" i="12"/>
  <c r="V12" i="12"/>
  <c r="AE14" i="12"/>
  <c r="AF14" i="12"/>
  <c r="I20" i="1"/>
  <c r="I19" i="1"/>
  <c r="I18" i="1"/>
  <c r="I17" i="1"/>
  <c r="I16" i="1"/>
  <c r="I59" i="1"/>
  <c r="J58" i="1" s="1"/>
  <c r="F45" i="1"/>
  <c r="G45" i="1"/>
  <c r="G25" i="1" s="1"/>
  <c r="A25" i="1" s="1"/>
  <c r="H45" i="1"/>
  <c r="H44" i="1"/>
  <c r="I44" i="1" s="1"/>
  <c r="H43" i="1"/>
  <c r="I43" i="1" s="1"/>
  <c r="H42" i="1"/>
  <c r="H41" i="1"/>
  <c r="I41" i="1" s="1"/>
  <c r="H40" i="1"/>
  <c r="I40" i="1" s="1"/>
  <c r="H39" i="1"/>
  <c r="I39" i="1" s="1"/>
  <c r="I45" i="1" s="1"/>
  <c r="J28" i="1"/>
  <c r="J26" i="1"/>
  <c r="G38" i="1"/>
  <c r="F38" i="1"/>
  <c r="J23" i="1"/>
  <c r="J24" i="1"/>
  <c r="J25" i="1"/>
  <c r="J27" i="1"/>
  <c r="E24" i="1"/>
  <c r="E26" i="1"/>
  <c r="J53" i="1" l="1"/>
  <c r="J55" i="1"/>
  <c r="A26" i="1"/>
  <c r="G26" i="1"/>
  <c r="G28" i="1"/>
  <c r="G23" i="1"/>
  <c r="M66" i="13"/>
  <c r="G66" i="13"/>
  <c r="M120" i="13"/>
  <c r="M119" i="13" s="1"/>
  <c r="M39" i="13"/>
  <c r="M8" i="13" s="1"/>
  <c r="M10" i="12"/>
  <c r="M8" i="12" s="1"/>
  <c r="I21" i="1"/>
  <c r="J56" i="1"/>
  <c r="J52" i="1"/>
  <c r="J57" i="1"/>
  <c r="J54" i="1"/>
  <c r="J43" i="1"/>
  <c r="J39" i="1"/>
  <c r="J45" i="1" s="1"/>
  <c r="J44" i="1"/>
  <c r="J40" i="1"/>
  <c r="J41" i="1"/>
  <c r="J59" i="1" l="1"/>
  <c r="A23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Zbyněk Rikan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<sst xmlns="http://schemas.openxmlformats.org/spreadsheetml/2006/main" count="771" uniqueCount="285">
  <si>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</si>
  <si>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</si>
  <si>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</si>
  <si>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</si>
  <si>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</si>
  <si>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</si>
  <si>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</si>
  <si>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</si>
  <si>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</si>
  <si>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</si>
  <si>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</si>
  <si>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</si>
  <si>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</si>
  <si>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</si>
  <si>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</si>
  <si>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</si>
  <si>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</si>
  <si>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</si>
  <si>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</si>
  <si>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</si>
  <si>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</si>
  <si>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</si>
  <si>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</si>
  <si>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</si>
  <si>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</si>
  <si>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</si>
  <si>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</si>
  <si>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</si>
  <si>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</si>
  <si>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</si>
  <si>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</si>
  <si>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</si>
  <si>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</si>
  <si>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</si>
  <si>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</si>
  <si>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</si>
  <si>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</si>
  <si>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</si>
  <si>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</si>
  <si>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</si>
  <si>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</si>
  <si>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</si>
  <si>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</si>
  <si>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2107DSO006.5</t>
  </si>
  <si>
    <t>OPTIMALIZACE POMOCNÝCH PROVOZŮ</t>
  </si>
  <si>
    <t>SAKO Brno, a.s.</t>
  </si>
  <si>
    <t>Jedovnická 4247/2</t>
  </si>
  <si>
    <t>Brno-Židenice</t>
  </si>
  <si>
    <t>62800</t>
  </si>
  <si>
    <t>60713470</t>
  </si>
  <si>
    <t>CZ60713470</t>
  </si>
  <si>
    <t>Stavba</t>
  </si>
  <si>
    <t>Ostatní a vedlejší náklady</t>
  </si>
  <si>
    <t>1</t>
  </si>
  <si>
    <t>OSTATNÍ A VEDLEJŠÍ NÁKLADY</t>
  </si>
  <si>
    <t>Stavební objekt</t>
  </si>
  <si>
    <t>DSO 006.5</t>
  </si>
  <si>
    <t>PŘÍPOJKA VODOVODU OBJ SO 541</t>
  </si>
  <si>
    <t>Celkem za stavbu</t>
  </si>
  <si>
    <t>CZK</t>
  </si>
  <si>
    <t>Rekapitulace dílů</t>
  </si>
  <si>
    <t>Typ dílu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</si>
  <si>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</si>
  <si>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</si>
  <si>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</si>
  <si>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</si>
  <si>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</si>
  <si>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</si>
  <si>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</si>
  <si>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M23</t>
  </si>
  <si>
    <t>Montáže potrubí</t>
  </si>
  <si>
    <t>VN</t>
  </si>
  <si>
    <t>ON</t>
  </si>
  <si>
    <t>Soupis vedlejších a ostatních nákladů</t>
  </si>
  <si>
    <t>#TypZaznamu#</t>
  </si>
  <si>
    <t>STA</t>
  </si>
  <si>
    <t>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</si>
  <si>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</si>
  <si>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</si>
  <si>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</si>
  <si>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</si>
  <si>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</si>
  <si>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</si>
  <si>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</si>
  <si>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</si>
  <si>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</si>
  <si>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</si>
  <si>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</si>
  <si>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</si>
  <si>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</si>
  <si>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</si>
  <si>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</si>
  <si>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</si>
  <si>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</si>
  <si>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</si>
  <si>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</si>
  <si>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</si>
  <si>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</si>
  <si>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</si>
  <si>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</si>
  <si>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</si>
  <si>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</si>
  <si>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</si>
  <si>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00511 R</t>
  </si>
  <si>
    <t xml:space="preserve">Geodetické práce </t>
  </si>
  <si>
    <t>Soubor</t>
  </si>
  <si>
    <t>RTS 21/ I</t>
  </si>
  <si>
    <t>Indiv</t>
  </si>
  <si>
    <t>VRN</t>
  </si>
  <si>
    <t>POL99_8</t>
  </si>
  <si>
    <t>005121 R</t>
  </si>
  <si>
    <t>Zařízení staveniště</t>
  </si>
  <si>
    <t>005241010R</t>
  </si>
  <si>
    <t xml:space="preserve">Dokumentace skutečného provedení </t>
  </si>
  <si>
    <t>SUM</t>
  </si>
  <si>
    <t>END</t>
  </si>
  <si>
    <t>Položkový soupis prací a dodávek</t>
  </si>
  <si>
    <t>132201110R00</t>
  </si>
  <si>
    <t>Hloubení rýh šířky do 60 cm do 50 m3, v hornině 3, hloubení strojně</t>
  </si>
  <si>
    <t>m3</t>
  </si>
  <si>
    <t>800-1</t>
  </si>
  <si>
    <t>Práce</t>
  </si>
  <si>
    <t>POL1_</t>
  </si>
  <si>
    <t>zapažených i nezapažených s urovnáním dna do předepsaného profilu a spádu, s přehozením výkopku na přilehlém terénu na vzdálenost do 3 m od podélné osy rýhy nebo s naložením výkopku na dopravní prostředek.</t>
  </si>
  <si>
    <t>SPI</t>
  </si>
  <si>
    <t>76,45-114,54 : (1,2+1,4)/2*0,3*38,0</t>
  </si>
  <si>
    <t>VV</t>
  </si>
  <si>
    <t>132201119R00</t>
  </si>
  <si>
    <t xml:space="preserve">Hloubení rýh šířky do 60 cm příplatek za lepivost, v hornině 3,  </t>
  </si>
  <si>
    <t>Odkaz na mn. položky pořadí 1 : 14,82000</t>
  </si>
  <si>
    <t>132201211R00</t>
  </si>
  <si>
    <t xml:space="preserve">Hloubení rýh šířky přes 60 do 200 cm do 100 m3, v hornině 3, hloubení strojně 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</si>
  <si>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</si>
  <si>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0,00-6,98 : (1,6+1,6)/2*0,9*6,98</t>
  </si>
  <si>
    <t>6,98-18,87 : (1,6+1,6)/2*0,9*11,89</t>
  </si>
  <si>
    <t>18,87-37,44 : (1,6+1,6)/2*0,9*18,57</t>
  </si>
  <si>
    <t>37.44-47,24 : (1,6+1,6)/2*0,9*9,8</t>
  </si>
  <si>
    <t>47,24-61,96 : (1,6+1,52)/2*0,9*14,72</t>
  </si>
  <si>
    <t>132201219R00</t>
  </si>
  <si>
    <t xml:space="preserve">Hloubení rýh šířky přes 60 do 200 cm příplatek za lepivost, v hornině 3,  </t>
  </si>
  <si>
    <t>Odkaz na mn. položky pořadí 3 : 88,69248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</si>
  <si>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</si>
  <si>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</si>
  <si>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</si>
  <si>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</si>
  <si>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0,00-6,98 : (1,6+1,6)/2*2*6,98</t>
  </si>
  <si>
    <t>6,98-18,87 : (1,6+1,6)/2*2*11,89</t>
  </si>
  <si>
    <t>18,87-37,44 : (1,6+1,6)/2*2*18,57</t>
  </si>
  <si>
    <t>37.44-47,24 : (1,6+1,6)/2*2*9,8</t>
  </si>
  <si>
    <t>47,24-61,96 : (1,6+1,52)/2*2*14,72</t>
  </si>
  <si>
    <t>151101111R00</t>
  </si>
  <si>
    <t>Odstranění pažení a rozepření rýh příložné , hloubky do 2 m</t>
  </si>
  <si>
    <t>pro podzemní vedení s uložením materiálu na vzdálenost do 3 m od kraje výkopu,</t>
  </si>
  <si>
    <t>Odkaz na mn. položky pořadí 5 : 197,09440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</si>
  <si>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</si>
  <si>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</si>
  <si>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</si>
  <si>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</si>
  <si>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</si>
  <si>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</si>
  <si>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Odkaz na mn. položky pořadí 11 : 69,17048*-1</t>
  </si>
  <si>
    <t>162701109R00</t>
  </si>
  <si>
    <t>Vodorovné přemístění výkopku příplatek k ceně za každých dalších i započatých 1 000 m přes 10 000 m_x000D_
 z horniny 1 až 4</t>
  </si>
  <si>
    <t>Odkaz na mn. položky pořadí 8 : 34,34200*5</t>
  </si>
  <si>
    <t>167101101R00</t>
  </si>
  <si>
    <t>Nakládání, skládání, překládání neulehlého výkopku nakládání výkopku_x000D_
 do 100 m3, z horniny 1 až 4</t>
  </si>
  <si>
    <t>Odkaz na mn. položky pořadí 8 : 34,34200</t>
  </si>
  <si>
    <t>174101101R00</t>
  </si>
  <si>
    <t>Zásyp sypaninou se zhutněním jam, šachet, rýh nebo kolem objektů v těchto vykopávkách</t>
  </si>
  <si>
    <t>z jakékoliv horniny s uložením výkopku po vrstvách,</t>
  </si>
  <si>
    <t>Odkaz na mn. položky pořadí 12 : 26,86560*-1</t>
  </si>
  <si>
    <t>Odkaz na mn. položky pořadí 14 : 7,47640*-1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</si>
  <si>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</si>
  <si>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</si>
  <si>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</si>
  <si>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obsyp jedno potrubí : 0,4*0,9*61,96</t>
  </si>
  <si>
    <t>obsyp souběh : 0,3*0,4*38,0</t>
  </si>
  <si>
    <t>199000002R00</t>
  </si>
  <si>
    <t>Poplatky za skládku horniny 1- 4, skupina 17 05 04 z Katalogu odpadů</t>
  </si>
  <si>
    <t>451573111R00</t>
  </si>
  <si>
    <t>Lože pod potrubí, stoky a drobné objekty z písku a štěrkopísku  do 65 mm</t>
  </si>
  <si>
    <t>827-1</t>
  </si>
  <si>
    <t>v otevřeném výkopu,</t>
  </si>
  <si>
    <t>lože jedno potrubí v rýze : 0,1*0,9*61,96</t>
  </si>
  <si>
    <t>lože v soběhu : 0,1*0,5*38,0</t>
  </si>
  <si>
    <t>871211121R00</t>
  </si>
  <si>
    <t>Montáž potrubí z plastických hmot z tlakových trubek polyetylenových, vnějšího průměru 63 mm</t>
  </si>
  <si>
    <t>m</t>
  </si>
  <si>
    <t>43,9</t>
  </si>
  <si>
    <t>871251121R00</t>
  </si>
  <si>
    <t>Montáž potrubí z plastických hmot z tlakových trubek polyetylenových, vnějšího průměru 110 mm</t>
  </si>
  <si>
    <t>70,64</t>
  </si>
  <si>
    <t>877212121R00</t>
  </si>
  <si>
    <t>Montáž elektrotvarovek Přirážka za 1 spoj elektrotvarovky, vnějšího průměru 63 mm</t>
  </si>
  <si>
    <t>kus</t>
  </si>
  <si>
    <t>877252121R00</t>
  </si>
  <si>
    <t>Montáž elektrotvarovek Přirážka za 1 spoj elektrotvarovky, vnějšího průměru 110 mm</t>
  </si>
  <si>
    <t>891261111R00</t>
  </si>
  <si>
    <t>Montáž vodovodních armatur na potrubí šoupátek v otevřeném výkopu nebo v šachtách s osazením zemní soupravy (bez poklopů), DN 100 mm</t>
  </si>
  <si>
    <t>892271111R00</t>
  </si>
  <si>
    <t>Tlakové zkoušky vodovodního potrubí DN 100 nebo 125 mm</t>
  </si>
  <si>
    <t>přísun, montáže, demontáže a odsunu zkoušecího čerpadla, napuštění tlakovou vodou a dodání vody pro tlakovou zkoušku,</t>
  </si>
  <si>
    <t>Odkaz na mn. položky pořadí 15 : 43,90000</t>
  </si>
  <si>
    <t>Odkaz na mn. položky pořadí 16 : 70,64000</t>
  </si>
  <si>
    <t>892372111R00</t>
  </si>
  <si>
    <t>Zabezpečení konců vodovodního potrubí při tlakových zkouškách DN do 300 mm</t>
  </si>
  <si>
    <t>úsek</t>
  </si>
  <si>
    <t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t>
  </si>
  <si>
    <t>892273111R00</t>
  </si>
  <si>
    <t>Proplach a desinfekce vodovodního potrubí DN od 80 do 125 mm</t>
  </si>
  <si>
    <t>napuštění a vypuštění vody, dodání vody a desinfekčního prostředku, náklady na bakteriologický rozbor vody,</t>
  </si>
  <si>
    <t>899401112R00</t>
  </si>
  <si>
    <t>Osazení poklopů litinových šoupátkových</t>
  </si>
  <si>
    <t>včetně podezdění</t>
  </si>
  <si>
    <t>899721112R00</t>
  </si>
  <si>
    <t>Výstražné fólie výstražná fólie pro vodovod, šířka 30 cm</t>
  </si>
  <si>
    <t>100,0</t>
  </si>
  <si>
    <t>899731114R00</t>
  </si>
  <si>
    <t>Signalizační vodič CYY, 6 mm2</t>
  </si>
  <si>
    <t>722219191R00</t>
  </si>
  <si>
    <t xml:space="preserve">Montáž zemních souprav  </t>
  </si>
  <si>
    <t>800-721</t>
  </si>
  <si>
    <t>722237136R00</t>
  </si>
  <si>
    <t>Kohout kulový s vypouštěním, mosazný, vnitřní-vnitřní závit, DN 50, PN 35, včetně dodávky materiálu</t>
  </si>
  <si>
    <t>722237664R00</t>
  </si>
  <si>
    <t>Klapka vodovodní, zpětná, vodorovná, mosazná, vnitřní-vnitřní závit, DN 32, PN 12, včetně dodávky materiálu</t>
  </si>
  <si>
    <t>722269101R00</t>
  </si>
  <si>
    <t>Montáž vodoměru přírubového šroubového, DN 50</t>
  </si>
  <si>
    <t>28613084.MR</t>
  </si>
  <si>
    <t>redukce PE 100; SDR 11,0; d = 50,0 mm; d2 = 40 mm; spoj elektrosvařovaný</t>
  </si>
  <si>
    <t>SPCM</t>
  </si>
  <si>
    <t>Specifikace</t>
  </si>
  <si>
    <t>POL3_</t>
  </si>
  <si>
    <t>28613089.MR</t>
  </si>
  <si>
    <t>redukce PE 100; SDR 11,0; d = 110,0 mm; d2 = 90 mm; spoj elektrosvařovaný</t>
  </si>
  <si>
    <t>28613105.MR</t>
  </si>
  <si>
    <t>spojka/nátrubek PE 100; SDR 11,0; D = 63,0 mm; spoj elektrosvařovaný</t>
  </si>
  <si>
    <t>28613107.MR</t>
  </si>
  <si>
    <t>spojka/nátrubek PE 100; SDR 11,0; D = 110,0 mm; spoj elektrosvařovaný</t>
  </si>
  <si>
    <t>28613125.MR</t>
  </si>
  <si>
    <t>T-kus 90,0 °; PE 100; KIT; SDR 11,0; D = 63,0 mm; spoj elektrosvařovaný</t>
  </si>
  <si>
    <t>28613128.MR</t>
  </si>
  <si>
    <t>T-kus 90,0 °; PE 100; KIT; SDR 11,0; D = 160,0 mm; spoj elektrosvařovaný</t>
  </si>
  <si>
    <t>286134604R</t>
  </si>
  <si>
    <t>trubka plastová vodovodní hladká; s certifikací dle PAS 1075; PE 100 RC; SDR 11,0; PN 16; D = 63,0 mm; s = 5,80 mm</t>
  </si>
  <si>
    <t>286134607R</t>
  </si>
  <si>
    <t>trubka plastová vodovodní hladká; s certifikací dle PAS 1075; PE 100 RC; SDR 11,0; PN 16; D = 110,0 mm; s = 10,00 mm</t>
  </si>
  <si>
    <t>28653153.AR</t>
  </si>
  <si>
    <t>přechod kov-plast mat. tvarovky mosaz; mat. trubky měď, PE; d = 63 mm; PN 16; závit vnější R 2"</t>
  </si>
  <si>
    <t>28653325.AR</t>
  </si>
  <si>
    <t>koleno PE 100; 90,0 °; SDR 11,0; D = 63,0 mm; hladké; spoj elektrosvařovaný</t>
  </si>
  <si>
    <t>28653327.AR</t>
  </si>
  <si>
    <t>koleno PE 100; 90,0 °; SDR 11,0; D = 110,0 mm; hladké; spoj elektrosvařovaný</t>
  </si>
  <si>
    <t>28653766R</t>
  </si>
  <si>
    <t>nákružek lemový PE 100; SDR 17,0; D = 110,0 mm; spoj svařovaný</t>
  </si>
  <si>
    <t>286543691R</t>
  </si>
  <si>
    <t>příruba volná, k lemovému nákružku; PPR; d = 220,0 mm; D = 114,0 mm; DN 90</t>
  </si>
  <si>
    <t>38821473R</t>
  </si>
  <si>
    <t>vodoměr domovní teplota vody do 90 °C; závitový; suchoběžný, vícevtokový; montážní poloha vodorovná; DN 40; jmen. průtok 10,00 m3/hod; stavební délka 300 mm; PN 16; závit na vodom. G 2"</t>
  </si>
  <si>
    <t>42200750R</t>
  </si>
  <si>
    <t>poklop uliční typ šoupátkový; šedá litina; použití pro vodu; vnitř.pr.D = 127 mm; D = 270,0 mm; výška 265 mm; pro: šoupátka</t>
  </si>
  <si>
    <t>42224910R1</t>
  </si>
  <si>
    <t>Šoupátko PN16  DN 100</t>
  </si>
  <si>
    <t>Vlastní</t>
  </si>
  <si>
    <t>42293141R</t>
  </si>
  <si>
    <t>souprava zemní teleskopická pro domovní přípojky se šroub.napojením; DN 3/4" - 2"; krycí hloubka 1,8 - 2,5 m</t>
  </si>
  <si>
    <t>42295001R1</t>
  </si>
  <si>
    <t>Armatury, tvarovky, spoj. materiál - nespecifik. - D+M</t>
  </si>
  <si>
    <t>soubor</t>
  </si>
  <si>
    <t>998276101R00</t>
  </si>
  <si>
    <t>Přesun hmot pro trubní vedení z trub plastových nebo sklolaminátových v otevřeném výkopu</t>
  </si>
  <si>
    <t>t</t>
  </si>
  <si>
    <t>Přesun hmot</t>
  </si>
  <si>
    <t>POL7_</t>
  </si>
  <si>
    <t>vodovodu nebo kanalizace ražené nebo hloubené (827 1.1, 827 1.9, 827 2.1, 827 2.9), drobných objektů</t>
  </si>
  <si>
    <t>230191034R00</t>
  </si>
  <si>
    <t>Uložení chráničky ve výkopu PE 200x7,7 mm</t>
  </si>
  <si>
    <t>Odkaz na mn. položky pořadí 51 : 4,50000</t>
  </si>
  <si>
    <t>273443888R</t>
  </si>
  <si>
    <t>manžeta těsnicí na chráničky; EPDM; D trubky = 110 mm; D chráničky = 220 mm; DN 100; DN chráničky 200</t>
  </si>
  <si>
    <t>286134611R</t>
  </si>
  <si>
    <t>trubka plastová vodovodní hladká; s certifikací dle PAS 1075; PE 100 RC; SDR 11,0; PN 16; D = 200,0 mm; s = 18,20 mm</t>
  </si>
  <si>
    <t>4,5</t>
  </si>
  <si>
    <t>2865351</t>
  </si>
  <si>
    <t>Objímka distanční plastová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</si>
</sst>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Alignment="1">
      <alignment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47626</xdr:colOff>
      <xdr:row>0</xdr:row>
      <xdr:rowOff>15877</xdr:rowOff>
    </xdr:from>
    <xdr:to>
      <xdr:col>8</xdr:col>
      <xdr:colOff>558189</xdr:colOff>
      <xdr:row>44</xdr:row>
      <xdr:rowOff>63500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8114" t="2038" r="8302" b="1848"/>
        <a:stretch/>
      </xdr:blipFill>
      <xdr:spPr>
        <a:xfrm>
          <a:off x="47626" y="15877"/>
          <a:ext cx="5336563" cy="760412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view="pageBreakPreview" zoomScale="60" zoomScaleNormal="70" workbookViewId="0">
      <selection activeCell="O63" sqref="O63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1" t="s">
        <v>39</v>
      </c>
      <c r="B2" s="191"/>
      <c r="C2" s="191"/>
      <c r="D2" s="191"/>
      <c r="E2" s="191"/>
      <c r="F2" s="191"/>
      <c r="G2" s="191"/>
    </row>
  </sheetData>
  <sheetProtection algorithmName="SHA-512" hashValue="i4LJEv3dxZ8ZfPOO+aHNjMnXNIpNzcKiWXzDln32/1UpHs5ddxLf6QOtz7Nzvj0rbDv/Bp54R6rBkBxkhdvtxA==" saltValue="doGD/GRcCMp1QYH7fyGVf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view="pageBreakPreview" topLeftCell="B1" zoomScale="7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2" t="s">
        <v>41</v>
      </c>
      <c r="C1" s="193"/>
      <c r="D1" s="193"/>
      <c r="E1" s="193"/>
      <c r="F1" s="193"/>
      <c r="G1" s="193"/>
      <c r="H1" s="193"/>
      <c r="I1" s="193"/>
      <c r="J1" s="194"/>
    </row>
    <row r="2" spans="1:15" ht="36" customHeight="1" x14ac:dyDescent="0.2">
      <c r="A2" s="2"/>
      <c r="B2" s="76" t="s">
        <v>22</v>
      </c>
      <c r="C2" s="77"/>
      <c r="D2" s="78" t="s">
        <v>43</v>
      </c>
      <c r="E2" s="201" t="s">
        <v>44</v>
      </c>
      <c r="F2" s="202"/>
      <c r="G2" s="202"/>
      <c r="H2" s="202"/>
      <c r="I2" s="202"/>
      <c r="J2" s="203"/>
      <c r="O2" s="1"/>
    </row>
    <row r="3" spans="1:15" ht="27" hidden="1" customHeight="1" x14ac:dyDescent="0.2">
      <c r="A3" s="2"/>
      <c r="B3" s="79"/>
      <c r="C3" s="77"/>
      <c r="D3" s="80"/>
      <c r="E3" s="204"/>
      <c r="F3" s="205"/>
      <c r="G3" s="205"/>
      <c r="H3" s="205"/>
      <c r="I3" s="205"/>
      <c r="J3" s="206"/>
    </row>
    <row r="4" spans="1:15" ht="23.25" customHeight="1" x14ac:dyDescent="0.2">
      <c r="A4" s="2"/>
      <c r="B4" s="81"/>
      <c r="C4" s="82"/>
      <c r="D4" s="83"/>
      <c r="E4" s="214"/>
      <c r="F4" s="214"/>
      <c r="G4" s="214"/>
      <c r="H4" s="214"/>
      <c r="I4" s="214"/>
      <c r="J4" s="215"/>
    </row>
    <row r="5" spans="1:15" ht="24" customHeight="1" x14ac:dyDescent="0.2">
      <c r="A5" s="2"/>
      <c r="B5" s="31" t="s">
        <v>42</v>
      </c>
      <c r="D5" s="218" t="s">
        <v>45</v>
      </c>
      <c r="E5" s="219"/>
      <c r="F5" s="219"/>
      <c r="G5" s="219"/>
      <c r="H5" s="18" t="s">
        <v>40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0" t="s">
        <v>46</v>
      </c>
      <c r="E6" s="221"/>
      <c r="F6" s="221"/>
      <c r="G6" s="221"/>
      <c r="H6" s="18" t="s">
        <v>34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2" t="s">
        <v>47</v>
      </c>
      <c r="F7" s="223"/>
      <c r="G7" s="22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08"/>
      <c r="E11" s="208"/>
      <c r="F11" s="208"/>
      <c r="G11" s="208"/>
      <c r="H11" s="18" t="s">
        <v>40</v>
      </c>
      <c r="I11" s="87"/>
      <c r="J11" s="8"/>
    </row>
    <row r="12" spans="1:15" ht="15.75" customHeight="1" x14ac:dyDescent="0.2">
      <c r="A12" s="2"/>
      <c r="B12" s="28"/>
      <c r="C12" s="55"/>
      <c r="D12" s="213"/>
      <c r="E12" s="213"/>
      <c r="F12" s="213"/>
      <c r="G12" s="213"/>
      <c r="H12" s="18" t="s">
        <v>34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16"/>
      <c r="F13" s="217"/>
      <c r="G13" s="217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07"/>
      <c r="F15" s="207"/>
      <c r="G15" s="209"/>
      <c r="H15" s="209"/>
      <c r="I15" s="209" t="s">
        <v>29</v>
      </c>
      <c r="J15" s="210"/>
    </row>
    <row r="16" spans="1:15" ht="23.25" customHeight="1" x14ac:dyDescent="0.2">
      <c r="A16" s="140" t="s">
        <v>24</v>
      </c>
      <c r="B16" s="38" t="s">
        <v>24</v>
      </c>
      <c r="C16" s="62"/>
      <c r="D16" s="63"/>
      <c r="E16" s="198"/>
      <c r="F16" s="199"/>
      <c r="G16" s="198"/>
      <c r="H16" s="199"/>
      <c r="I16" s="198">
        <f>SUMIF(F52:F58,A16,I52:I58)+SUMIF(F52:F58,"PSU",I52:I58)</f>
        <v>0</v>
      </c>
      <c r="J16" s="200"/>
    </row>
    <row r="17" spans="1:10" ht="23.25" customHeight="1" x14ac:dyDescent="0.2">
      <c r="A17" s="140" t="s">
        <v>25</v>
      </c>
      <c r="B17" s="38" t="s">
        <v>25</v>
      </c>
      <c r="C17" s="62"/>
      <c r="D17" s="63"/>
      <c r="E17" s="198"/>
      <c r="F17" s="199"/>
      <c r="G17" s="198"/>
      <c r="H17" s="199"/>
      <c r="I17" s="198">
        <f>SUMIF(F52:F58,A17,I52:I58)</f>
        <v>0</v>
      </c>
      <c r="J17" s="200"/>
    </row>
    <row r="18" spans="1:10" ht="23.25" customHeight="1" x14ac:dyDescent="0.2">
      <c r="A18" s="140" t="s">
        <v>26</v>
      </c>
      <c r="B18" s="38" t="s">
        <v>26</v>
      </c>
      <c r="C18" s="62"/>
      <c r="D18" s="63"/>
      <c r="E18" s="198"/>
      <c r="F18" s="199"/>
      <c r="G18" s="198"/>
      <c r="H18" s="199"/>
      <c r="I18" s="198">
        <f>SUMIF(F52:F58,A18,I52:I58)</f>
        <v>0</v>
      </c>
      <c r="J18" s="200"/>
    </row>
    <row r="19" spans="1:10" ht="23.25" customHeight="1" x14ac:dyDescent="0.2">
      <c r="A19" s="140" t="s">
        <v>71</v>
      </c>
      <c r="B19" s="38" t="s">
        <v>27</v>
      </c>
      <c r="C19" s="62"/>
      <c r="D19" s="63"/>
      <c r="E19" s="198"/>
      <c r="F19" s="199"/>
      <c r="G19" s="198"/>
      <c r="H19" s="199"/>
      <c r="I19" s="198">
        <f>SUMIF(F52:F58,A19,I52:I58)</f>
        <v>0</v>
      </c>
      <c r="J19" s="200"/>
    </row>
    <row r="20" spans="1:10" ht="23.25" customHeight="1" x14ac:dyDescent="0.2">
      <c r="A20" s="140" t="s">
        <v>72</v>
      </c>
      <c r="B20" s="38" t="s">
        <v>28</v>
      </c>
      <c r="C20" s="62"/>
      <c r="D20" s="63"/>
      <c r="E20" s="198"/>
      <c r="F20" s="199"/>
      <c r="G20" s="198"/>
      <c r="H20" s="199"/>
      <c r="I20" s="198">
        <f>SUMIF(F52:F58,A20,I52:I58)</f>
        <v>0</v>
      </c>
      <c r="J20" s="200"/>
    </row>
    <row r="21" spans="1:10" ht="23.25" customHeight="1" x14ac:dyDescent="0.2">
      <c r="A21" s="2"/>
      <c r="B21" s="48" t="s">
        <v>29</v>
      </c>
      <c r="C21" s="64"/>
      <c r="D21" s="65"/>
      <c r="E21" s="211"/>
      <c r="F21" s="212"/>
      <c r="G21" s="211"/>
      <c r="H21" s="212"/>
      <c r="I21" s="211">
        <f>SUM(I16:J20)</f>
        <v>0</v>
      </c>
      <c r="J21" s="22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227">
        <f>ZakladDPHSniVypocet</f>
        <v>0</v>
      </c>
      <c r="H23" s="228"/>
      <c r="I23" s="22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225">
        <f>A23</f>
        <v>0</v>
      </c>
      <c r="H24" s="226"/>
      <c r="I24" s="22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227">
        <f>ZakladDPHZaklVypocet</f>
        <v>0</v>
      </c>
      <c r="H25" s="228"/>
      <c r="I25" s="22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195">
        <f>A25</f>
        <v>0</v>
      </c>
      <c r="H26" s="196"/>
      <c r="I26" s="196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197">
        <f>CenaCelkem-(ZakladDPHSni+DPHSni+ZakladDPHZakl+DPHZakl)</f>
        <v>0</v>
      </c>
      <c r="H27" s="197"/>
      <c r="I27" s="197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23</v>
      </c>
      <c r="C28" s="115"/>
      <c r="D28" s="115"/>
      <c r="E28" s="116"/>
      <c r="F28" s="117"/>
      <c r="G28" s="231">
        <f>ZakladDPHSniVypocet+ZakladDPHZaklVypocet</f>
        <v>0</v>
      </c>
      <c r="H28" s="231"/>
      <c r="I28" s="231"/>
      <c r="J28" s="11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4" t="s">
        <v>35</v>
      </c>
      <c r="C29" s="119"/>
      <c r="D29" s="119"/>
      <c r="E29" s="119"/>
      <c r="F29" s="120"/>
      <c r="G29" s="230">
        <f>A27</f>
        <v>0</v>
      </c>
      <c r="H29" s="230"/>
      <c r="I29" s="230"/>
      <c r="J29" s="121" t="s">
        <v>59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32"/>
      <c r="E34" s="233"/>
      <c r="G34" s="234"/>
      <c r="H34" s="235"/>
      <c r="I34" s="235"/>
      <c r="J34" s="25"/>
    </row>
    <row r="35" spans="1:10" ht="12.75" customHeight="1" x14ac:dyDescent="0.2">
      <c r="A35" s="2"/>
      <c r="B35" s="2"/>
      <c r="D35" s="224" t="s">
        <v>2</v>
      </c>
      <c r="E35" s="22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16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37</v>
      </c>
      <c r="B38" s="95" t="s">
        <v>17</v>
      </c>
      <c r="C38" s="96" t="s">
        <v>5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18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236"/>
      <c r="D39" s="236"/>
      <c r="E39" s="236"/>
      <c r="F39" s="101">
        <f>'0 1 Naklady'!AE14+'DSO 006.5 1 Pol'!AE127</f>
        <v>0</v>
      </c>
      <c r="G39" s="102">
        <f>'0 1 Naklady'!AF14+'DSO 006.5 1 Pol'!AF127</f>
        <v>0</v>
      </c>
      <c r="H39" s="103">
        <f t="shared" ref="H39:H44" si="1">(F39*SazbaDPH1/100)+(G39*SazbaDPH2/100)</f>
        <v>0</v>
      </c>
      <c r="I39" s="103">
        <f>F39+G39+H39</f>
        <v>0</v>
      </c>
      <c r="J39" s="104" t="str">
        <f>IF(_xlfn.SINGLE(CenaCelkemVypocet)=0,"",I39/_xlfn.SINGLE(CenaCelkemVypocet)*100)</f>
        <v/>
      </c>
    </row>
    <row r="40" spans="1:10" ht="25.5" customHeight="1" x14ac:dyDescent="0.2">
      <c r="A40" s="90">
        <v>2</v>
      </c>
      <c r="B40" s="105"/>
      <c r="C40" s="237" t="s">
        <v>52</v>
      </c>
      <c r="D40" s="237"/>
      <c r="E40" s="237"/>
      <c r="F40" s="106">
        <f>'0 1 Naklady'!AE14</f>
        <v>0</v>
      </c>
      <c r="G40" s="107">
        <f>'0 1 Naklady'!AF14</f>
        <v>0</v>
      </c>
      <c r="H40" s="107">
        <f t="shared" si="1"/>
        <v>0</v>
      </c>
      <c r="I40" s="107">
        <f>F40+G40+H40</f>
        <v>0</v>
      </c>
      <c r="J40" s="108" t="str">
        <f>IF(_xlfn.SINGLE(CenaCelkemVypocet)=0,"",I40/_xlfn.SINGLE(CenaCelkemVypocet)*100)</f>
        <v/>
      </c>
    </row>
    <row r="41" spans="1:10" ht="25.5" customHeight="1" x14ac:dyDescent="0.2">
      <c r="A41" s="90">
        <v>3</v>
      </c>
      <c r="B41" s="109" t="s">
        <v>53</v>
      </c>
      <c r="C41" s="236" t="s">
        <v>54</v>
      </c>
      <c r="D41" s="236"/>
      <c r="E41" s="236"/>
      <c r="F41" s="110">
        <f>'0 1 Naklady'!AE14</f>
        <v>0</v>
      </c>
      <c r="G41" s="103">
        <f>'0 1 Naklady'!AF14</f>
        <v>0</v>
      </c>
      <c r="H41" s="103">
        <f t="shared" si="1"/>
        <v>0</v>
      </c>
      <c r="I41" s="103">
        <f>F41+G41+H41</f>
        <v>0</v>
      </c>
      <c r="J41" s="104" t="str">
        <f>IF(_xlfn.SINGLE(CenaCelkemVypocet)=0,"",I41/_xlfn.SINGLE(CenaCelkemVypocet)*100)</f>
        <v/>
      </c>
    </row>
    <row r="42" spans="1:10" ht="25.5" customHeight="1" x14ac:dyDescent="0.2">
      <c r="A42" s="90">
        <v>2</v>
      </c>
      <c r="B42" s="105"/>
      <c r="C42" s="237" t="s">
        <v>55</v>
      </c>
      <c r="D42" s="237"/>
      <c r="E42" s="237"/>
      <c r="F42" s="106"/>
      <c r="G42" s="107"/>
      <c r="H42" s="107">
        <f t="shared" si="1"/>
        <v>0</v>
      </c>
      <c r="I42" s="107"/>
      <c r="J42" s="108"/>
    </row>
    <row r="43" spans="1:10" ht="25.5" customHeight="1" x14ac:dyDescent="0.2">
      <c r="A43" s="90">
        <v>2</v>
      </c>
      <c r="B43" s="105" t="s">
        <v>56</v>
      </c>
      <c r="C43" s="237" t="s">
        <v>57</v>
      </c>
      <c r="D43" s="237"/>
      <c r="E43" s="237"/>
      <c r="F43" s="106">
        <f>'DSO 006.5 1 Pol'!AE127</f>
        <v>0</v>
      </c>
      <c r="G43" s="107">
        <f>'DSO 006.5 1 Pol'!AF127</f>
        <v>0</v>
      </c>
      <c r="H43" s="107">
        <f t="shared" si="1"/>
        <v>0</v>
      </c>
      <c r="I43" s="107">
        <f>F43+G43+H43</f>
        <v>0</v>
      </c>
      <c r="J43" s="108" t="str">
        <f>IF(_xlfn.SINGLE(CenaCelkemVypocet)=0,"",I43/_xlfn.SINGLE(CenaCelkemVypocet)*100)</f>
        <v/>
      </c>
    </row>
    <row r="44" spans="1:10" ht="25.5" customHeight="1" x14ac:dyDescent="0.2">
      <c r="A44" s="90">
        <v>3</v>
      </c>
      <c r="B44" s="109" t="s">
        <v>53</v>
      </c>
      <c r="C44" s="236" t="s">
        <v>57</v>
      </c>
      <c r="D44" s="236"/>
      <c r="E44" s="236"/>
      <c r="F44" s="110">
        <f>'DSO 006.5 1 Pol'!AE127</f>
        <v>0</v>
      </c>
      <c r="G44" s="103">
        <f>'DSO 006.5 1 Pol'!AF127</f>
        <v>0</v>
      </c>
      <c r="H44" s="103">
        <f t="shared" si="1"/>
        <v>0</v>
      </c>
      <c r="I44" s="103">
        <f>F44+G44+H44</f>
        <v>0</v>
      </c>
      <c r="J44" s="104" t="str">
        <f>IF(_xlfn.SINGLE(CenaCelkemVypocet)=0,"",I44/_xlfn.SINGLE(CenaCelkemVypocet)*100)</f>
        <v/>
      </c>
    </row>
    <row r="45" spans="1:10" ht="25.5" customHeight="1" x14ac:dyDescent="0.2">
      <c r="A45" s="90"/>
      <c r="B45" s="240" t="s">
        <v>58</v>
      </c>
      <c r="C45" s="241"/>
      <c r="D45" s="241"/>
      <c r="E45" s="242"/>
      <c r="F45" s="111">
        <f>SUMIF(A39:A44,"=1",F39:F44)</f>
        <v>0</v>
      </c>
      <c r="G45" s="112">
        <f>SUMIF(A39:A44,"=1",G39:G44)</f>
        <v>0</v>
      </c>
      <c r="H45" s="112">
        <f>SUMIF(A39:A44,"=1",H39:H44)</f>
        <v>0</v>
      </c>
      <c r="I45" s="112">
        <f>SUMIF(A39:A44,"=1",I39:I44)</f>
        <v>0</v>
      </c>
      <c r="J45" s="113">
        <f>SUMIF(A39:A44,"=1",J39:J44)</f>
        <v>0</v>
      </c>
    </row>
    <row r="49" spans="1:10" ht="15.75" x14ac:dyDescent="0.25">
      <c r="B49" s="122" t="s">
        <v>60</v>
      </c>
    </row>
    <row r="51" spans="1:10" ht="25.5" customHeight="1" x14ac:dyDescent="0.2">
      <c r="A51" s="124"/>
      <c r="B51" s="127" t="s">
        <v>17</v>
      </c>
      <c r="C51" s="127" t="s">
        <v>5</v>
      </c>
      <c r="D51" s="128"/>
      <c r="E51" s="128"/>
      <c r="F51" s="129" t="s">
        <v>61</v>
      </c>
      <c r="G51" s="129"/>
      <c r="H51" s="129"/>
      <c r="I51" s="129" t="s">
        <v>29</v>
      </c>
      <c r="J51" s="129" t="s">
        <v>0</v>
      </c>
    </row>
    <row r="52" spans="1:10" ht="36.75" customHeight="1" x14ac:dyDescent="0.2">
      <c r="A52" s="125"/>
      <c r="B52" s="130" t="s">
        <v>53</v>
      </c>
      <c r="C52" s="238" t="s">
        <v>62</v>
      </c>
      <c r="D52" s="239"/>
      <c r="E52" s="239"/>
      <c r="F52" s="136" t="s">
        <v>24</v>
      </c>
      <c r="G52" s="137"/>
      <c r="H52" s="137"/>
      <c r="I52" s="137">
        <f>'DSO 006.5 1 Pol'!G8</f>
        <v>0</v>
      </c>
      <c r="J52" s="134" t="str">
        <f>IF(I59=0,"",I52/I59*100)</f>
        <v/>
      </c>
    </row>
    <row r="53" spans="1:10" ht="36.75" customHeight="1" x14ac:dyDescent="0.2">
      <c r="A53" s="125"/>
      <c r="B53" s="130" t="s">
        <v>63</v>
      </c>
      <c r="C53" s="238" t="s">
        <v>64</v>
      </c>
      <c r="D53" s="239"/>
      <c r="E53" s="239"/>
      <c r="F53" s="136" t="s">
        <v>24</v>
      </c>
      <c r="G53" s="137"/>
      <c r="H53" s="137"/>
      <c r="I53" s="137">
        <f>'DSO 006.5 1 Pol'!G61</f>
        <v>0</v>
      </c>
      <c r="J53" s="134" t="str">
        <f>IF(I59=0,"",I53/I59*100)</f>
        <v/>
      </c>
    </row>
    <row r="54" spans="1:10" ht="36.75" customHeight="1" x14ac:dyDescent="0.2">
      <c r="A54" s="125"/>
      <c r="B54" s="130" t="s">
        <v>65</v>
      </c>
      <c r="C54" s="238" t="s">
        <v>66</v>
      </c>
      <c r="D54" s="239"/>
      <c r="E54" s="239"/>
      <c r="F54" s="136" t="s">
        <v>24</v>
      </c>
      <c r="G54" s="137"/>
      <c r="H54" s="137"/>
      <c r="I54" s="137">
        <f>'DSO 006.5 1 Pol'!G66</f>
        <v>0</v>
      </c>
      <c r="J54" s="134" t="str">
        <f>IF(I59=0,"",I54/I59*100)</f>
        <v/>
      </c>
    </row>
    <row r="55" spans="1:10" ht="36.75" customHeight="1" x14ac:dyDescent="0.2">
      <c r="A55" s="125"/>
      <c r="B55" s="130" t="s">
        <v>67</v>
      </c>
      <c r="C55" s="238" t="s">
        <v>68</v>
      </c>
      <c r="D55" s="239"/>
      <c r="E55" s="239"/>
      <c r="F55" s="136" t="s">
        <v>24</v>
      </c>
      <c r="G55" s="137"/>
      <c r="H55" s="137"/>
      <c r="I55" s="137">
        <f>'DSO 006.5 1 Pol'!G116</f>
        <v>0</v>
      </c>
      <c r="J55" s="134" t="str">
        <f>IF(I59=0,"",I55/I59*100)</f>
        <v/>
      </c>
    </row>
    <row r="56" spans="1:10" ht="36.75" customHeight="1" x14ac:dyDescent="0.2">
      <c r="A56" s="125"/>
      <c r="B56" s="130" t="s">
        <v>69</v>
      </c>
      <c r="C56" s="238" t="s">
        <v>70</v>
      </c>
      <c r="D56" s="239"/>
      <c r="E56" s="239"/>
      <c r="F56" s="136" t="s">
        <v>26</v>
      </c>
      <c r="G56" s="137"/>
      <c r="H56" s="137"/>
      <c r="I56" s="137">
        <f>'DSO 006.5 1 Pol'!G119</f>
        <v>0</v>
      </c>
      <c r="J56" s="134" t="str">
        <f>IF(I59=0,"",I56/I59*100)</f>
        <v/>
      </c>
    </row>
    <row r="57" spans="1:10" ht="36.75" customHeight="1" x14ac:dyDescent="0.2">
      <c r="A57" s="125"/>
      <c r="B57" s="130" t="s">
        <v>71</v>
      </c>
      <c r="C57" s="238" t="s">
        <v>27</v>
      </c>
      <c r="D57" s="239"/>
      <c r="E57" s="239"/>
      <c r="F57" s="136" t="s">
        <v>71</v>
      </c>
      <c r="G57" s="137"/>
      <c r="H57" s="137"/>
      <c r="I57" s="137">
        <f>'0 1 Naklady'!G8</f>
        <v>0</v>
      </c>
      <c r="J57" s="134" t="str">
        <f>IF(I59=0,"",I57/I59*100)</f>
        <v/>
      </c>
    </row>
    <row r="58" spans="1:10" ht="36.75" customHeight="1" x14ac:dyDescent="0.2">
      <c r="A58" s="125"/>
      <c r="B58" s="130" t="s">
        <v>72</v>
      </c>
      <c r="C58" s="238" t="s">
        <v>28</v>
      </c>
      <c r="D58" s="239"/>
      <c r="E58" s="239"/>
      <c r="F58" s="136" t="s">
        <v>72</v>
      </c>
      <c r="G58" s="137"/>
      <c r="H58" s="137"/>
      <c r="I58" s="137">
        <f>'0 1 Naklady'!G11</f>
        <v>0</v>
      </c>
      <c r="J58" s="134" t="str">
        <f>IF(I59=0,"",I58/I59*100)</f>
        <v/>
      </c>
    </row>
    <row r="59" spans="1:10" ht="25.5" customHeight="1" x14ac:dyDescent="0.2">
      <c r="A59" s="126"/>
      <c r="B59" s="131" t="s">
        <v>1</v>
      </c>
      <c r="C59" s="132"/>
      <c r="D59" s="133"/>
      <c r="E59" s="133"/>
      <c r="F59" s="138"/>
      <c r="G59" s="139"/>
      <c r="H59" s="139"/>
      <c r="I59" s="139">
        <f>SUM(I52:I58)</f>
        <v>0</v>
      </c>
      <c r="J59" s="135">
        <f>SUM(J52:J58)</f>
        <v>0</v>
      </c>
    </row>
    <row r="60" spans="1:10" x14ac:dyDescent="0.2">
      <c r="F60" s="88"/>
      <c r="G60" s="88"/>
      <c r="H60" s="88"/>
      <c r="I60" s="88"/>
      <c r="J60" s="89"/>
    </row>
    <row r="61" spans="1:10" x14ac:dyDescent="0.2">
      <c r="F61" s="88"/>
      <c r="G61" s="88"/>
      <c r="H61" s="88"/>
      <c r="I61" s="88"/>
      <c r="J61" s="89"/>
    </row>
    <row r="62" spans="1:10" x14ac:dyDescent="0.2">
      <c r="F62" s="88"/>
      <c r="G62" s="88"/>
      <c r="H62" s="88"/>
      <c r="I62" s="88"/>
      <c r="J62" s="89"/>
    </row>
  </sheetData>
  <sheetProtection algorithmName="SHA-512" hashValue="XsVg4slQs18X6NXYGGpoG5qvVNHBqE+n6jxnDoB/JS6rCy3ZjImXn6RH+bNRu2BJogIxj1JKLuWNKM2YJN8peg==" saltValue="H6z445yjSZtDZJvEMZQhr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3" t="s">
        <v>6</v>
      </c>
      <c r="B1" s="243"/>
      <c r="C1" s="244"/>
      <c r="D1" s="243"/>
      <c r="E1" s="243"/>
      <c r="F1" s="243"/>
      <c r="G1" s="243"/>
    </row>
    <row r="2" spans="1:7" ht="24.95" customHeight="1" x14ac:dyDescent="0.2">
      <c r="A2" s="50" t="s">
        <v>7</v>
      </c>
      <c r="B2" s="49"/>
      <c r="C2" s="245"/>
      <c r="D2" s="245"/>
      <c r="E2" s="245"/>
      <c r="F2" s="245"/>
      <c r="G2" s="246"/>
    </row>
    <row r="3" spans="1:7" ht="24.95" customHeight="1" x14ac:dyDescent="0.2">
      <c r="A3" s="50" t="s">
        <v>8</v>
      </c>
      <c r="B3" s="49"/>
      <c r="C3" s="245"/>
      <c r="D3" s="245"/>
      <c r="E3" s="245"/>
      <c r="F3" s="245"/>
      <c r="G3" s="246"/>
    </row>
    <row r="4" spans="1:7" ht="24.95" customHeight="1" x14ac:dyDescent="0.2">
      <c r="A4" s="50" t="s">
        <v>9</v>
      </c>
      <c r="B4" s="49"/>
      <c r="C4" s="245"/>
      <c r="D4" s="245"/>
      <c r="E4" s="245"/>
      <c r="F4" s="245"/>
      <c r="G4" s="246"/>
    </row>
    <row r="5" spans="1:7" x14ac:dyDescent="0.2">
      <c r="B5" s="4"/>
      <c r="C5" s="5"/>
      <c r="D5" s="6"/>
    </row>
  </sheetData>
  <sheetProtection algorithmName="SHA-512" hashValue="Hp1wOgBA2jLtZeMfPfaH/DcBDlttz0zYDzFYGcJtONYtr9C5BPUFI1IO2+A9VUU6bcRF4+aBuhhSKOuLBnsVbQ==" saltValue="yWWOZpx+XAFAMAO6HRo1C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7" t="s">
        <v>73</v>
      </c>
      <c r="B1" s="247"/>
      <c r="C1" s="247"/>
      <c r="D1" s="247"/>
      <c r="E1" s="247"/>
      <c r="F1" s="247"/>
      <c r="G1" s="247"/>
      <c r="AG1" t="s">
        <v>74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75</v>
      </c>
    </row>
    <row r="3" spans="1:60" ht="25.15" customHeight="1" x14ac:dyDescent="0.2">
      <c r="A3" s="141" t="s">
        <v>8</v>
      </c>
      <c r="B3" s="49" t="s">
        <v>76</v>
      </c>
      <c r="C3" s="248" t="s">
        <v>54</v>
      </c>
      <c r="D3" s="249"/>
      <c r="E3" s="249"/>
      <c r="F3" s="249"/>
      <c r="G3" s="250"/>
      <c r="AC3" s="123" t="s">
        <v>77</v>
      </c>
      <c r="AG3" t="s">
        <v>78</v>
      </c>
    </row>
    <row r="4" spans="1:60" ht="25.15" customHeight="1" x14ac:dyDescent="0.2">
      <c r="A4" s="142" t="s">
        <v>9</v>
      </c>
      <c r="B4" s="143" t="s">
        <v>53</v>
      </c>
      <c r="C4" s="251" t="s">
        <v>54</v>
      </c>
      <c r="D4" s="252"/>
      <c r="E4" s="252"/>
      <c r="F4" s="252"/>
      <c r="G4" s="253"/>
      <c r="AG4" t="s">
        <v>79</v>
      </c>
    </row>
    <row r="5" spans="1:60" x14ac:dyDescent="0.2">
      <c r="D5" s="1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4" t="s">
        <v>85</v>
      </c>
      <c r="G6" s="145" t="s">
        <v>29</v>
      </c>
      <c r="H6" s="148" t="s">
        <v>30</v>
      </c>
      <c r="I6" s="148" t="s">
        <v>86</v>
      </c>
      <c r="J6" s="148" t="s">
        <v>31</v>
      </c>
      <c r="K6" s="148" t="s">
        <v>87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101</v>
      </c>
      <c r="B8" s="161" t="s">
        <v>71</v>
      </c>
      <c r="C8" s="181" t="s">
        <v>27</v>
      </c>
      <c r="D8" s="162"/>
      <c r="E8" s="163"/>
      <c r="F8" s="164"/>
      <c r="G8" s="164">
        <f>SUMIF(AG9:AG10,"&lt;&gt;NOR",G9:G10)</f>
        <v>0</v>
      </c>
      <c r="H8" s="164"/>
      <c r="I8" s="164">
        <f>SUM(I9:I10)</f>
        <v>0</v>
      </c>
      <c r="J8" s="164"/>
      <c r="K8" s="164">
        <f>SUM(K9:K10)</f>
        <v>0</v>
      </c>
      <c r="L8" s="164"/>
      <c r="M8" s="164">
        <f>SUM(M9:M10)</f>
        <v>0</v>
      </c>
      <c r="N8" s="164"/>
      <c r="O8" s="164">
        <f>SUM(O9:O10)</f>
        <v>0</v>
      </c>
      <c r="P8" s="164"/>
      <c r="Q8" s="164">
        <f>SUM(Q9:Q10)</f>
        <v>0</v>
      </c>
      <c r="R8" s="164"/>
      <c r="S8" s="164"/>
      <c r="T8" s="165"/>
      <c r="U8" s="159"/>
      <c r="V8" s="159">
        <f>SUM(V9:V10)</f>
        <v>0</v>
      </c>
      <c r="W8" s="159"/>
      <c r="X8" s="159"/>
      <c r="AG8" t="s">
        <v>102</v>
      </c>
    </row>
    <row r="9" spans="1:60" outlineLevel="1" x14ac:dyDescent="0.2">
      <c r="A9" s="173">
        <v>1</v>
      </c>
      <c r="B9" s="174" t="s">
        <v>103</v>
      </c>
      <c r="C9" s="182" t="s">
        <v>104</v>
      </c>
      <c r="D9" s="175" t="s">
        <v>105</v>
      </c>
      <c r="E9" s="176">
        <v>1</v>
      </c>
      <c r="F9" s="177"/>
      <c r="G9" s="178">
        <f>ROUND(E9*F9,2)</f>
        <v>0</v>
      </c>
      <c r="H9" s="177"/>
      <c r="I9" s="178">
        <f>ROUND(E9*H9,2)</f>
        <v>0</v>
      </c>
      <c r="J9" s="177"/>
      <c r="K9" s="178">
        <f>ROUND(E9*J9,2)</f>
        <v>0</v>
      </c>
      <c r="L9" s="178">
        <v>21</v>
      </c>
      <c r="M9" s="178">
        <f>G9*(1+L9/100)</f>
        <v>0</v>
      </c>
      <c r="N9" s="178">
        <v>0</v>
      </c>
      <c r="O9" s="178">
        <f>ROUND(E9*N9,2)</f>
        <v>0</v>
      </c>
      <c r="P9" s="178">
        <v>0</v>
      </c>
      <c r="Q9" s="178">
        <f>ROUND(E9*P9,2)</f>
        <v>0</v>
      </c>
      <c r="R9" s="178"/>
      <c r="S9" s="178" t="s">
        <v>106</v>
      </c>
      <c r="T9" s="179" t="s">
        <v>107</v>
      </c>
      <c r="U9" s="158">
        <v>0</v>
      </c>
      <c r="V9" s="158">
        <f>ROUND(E9*U9,2)</f>
        <v>0</v>
      </c>
      <c r="W9" s="158"/>
      <c r="X9" s="158" t="s">
        <v>108</v>
      </c>
      <c r="Y9" s="149"/>
      <c r="Z9" s="149"/>
      <c r="AA9" s="149"/>
      <c r="AB9" s="149"/>
      <c r="AC9" s="149"/>
      <c r="AD9" s="149"/>
      <c r="AE9" s="149"/>
      <c r="AF9" s="149"/>
      <c r="AG9" s="149" t="s">
        <v>109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73">
        <v>2</v>
      </c>
      <c r="B10" s="174" t="s">
        <v>110</v>
      </c>
      <c r="C10" s="182" t="s">
        <v>111</v>
      </c>
      <c r="D10" s="175" t="s">
        <v>105</v>
      </c>
      <c r="E10" s="176">
        <v>1</v>
      </c>
      <c r="F10" s="177"/>
      <c r="G10" s="178">
        <f>ROUND(E10*F10,2)</f>
        <v>0</v>
      </c>
      <c r="H10" s="177"/>
      <c r="I10" s="178">
        <f>ROUND(E10*H10,2)</f>
        <v>0</v>
      </c>
      <c r="J10" s="177"/>
      <c r="K10" s="178">
        <f>ROUND(E10*J10,2)</f>
        <v>0</v>
      </c>
      <c r="L10" s="178">
        <v>21</v>
      </c>
      <c r="M10" s="178">
        <f>G10*(1+L10/100)</f>
        <v>0</v>
      </c>
      <c r="N10" s="178">
        <v>0</v>
      </c>
      <c r="O10" s="178">
        <f>ROUND(E10*N10,2)</f>
        <v>0</v>
      </c>
      <c r="P10" s="178">
        <v>0</v>
      </c>
      <c r="Q10" s="178">
        <f>ROUND(E10*P10,2)</f>
        <v>0</v>
      </c>
      <c r="R10" s="178"/>
      <c r="S10" s="178" t="s">
        <v>106</v>
      </c>
      <c r="T10" s="179" t="s">
        <v>107</v>
      </c>
      <c r="U10" s="158">
        <v>0</v>
      </c>
      <c r="V10" s="158">
        <f>ROUND(E10*U10,2)</f>
        <v>0</v>
      </c>
      <c r="W10" s="158"/>
      <c r="X10" s="158" t="s">
        <v>108</v>
      </c>
      <c r="Y10" s="149"/>
      <c r="Z10" s="149"/>
      <c r="AA10" s="149"/>
      <c r="AB10" s="149"/>
      <c r="AC10" s="149"/>
      <c r="AD10" s="149"/>
      <c r="AE10" s="149"/>
      <c r="AF10" s="149"/>
      <c r="AG10" s="149" t="s">
        <v>109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x14ac:dyDescent="0.2">
      <c r="A11" s="160" t="s">
        <v>101</v>
      </c>
      <c r="B11" s="161" t="s">
        <v>72</v>
      </c>
      <c r="C11" s="181" t="s">
        <v>28</v>
      </c>
      <c r="D11" s="162"/>
      <c r="E11" s="163"/>
      <c r="F11" s="164"/>
      <c r="G11" s="164">
        <f>SUMIF(AG12:AG12,"&lt;&gt;NOR",G12:G12)</f>
        <v>0</v>
      </c>
      <c r="H11" s="164"/>
      <c r="I11" s="164">
        <f>SUM(I12:I12)</f>
        <v>0</v>
      </c>
      <c r="J11" s="164"/>
      <c r="K11" s="164">
        <f>SUM(K12:K12)</f>
        <v>0</v>
      </c>
      <c r="L11" s="164"/>
      <c r="M11" s="164">
        <f>SUM(M12:M12)</f>
        <v>0</v>
      </c>
      <c r="N11" s="164"/>
      <c r="O11" s="164">
        <f>SUM(O12:O12)</f>
        <v>0</v>
      </c>
      <c r="P11" s="164"/>
      <c r="Q11" s="164">
        <f>SUM(Q12:Q12)</f>
        <v>0</v>
      </c>
      <c r="R11" s="164"/>
      <c r="S11" s="164"/>
      <c r="T11" s="165"/>
      <c r="U11" s="159"/>
      <c r="V11" s="159">
        <f>SUM(V12:V12)</f>
        <v>0</v>
      </c>
      <c r="W11" s="159"/>
      <c r="X11" s="159"/>
      <c r="AG11" t="s">
        <v>102</v>
      </c>
    </row>
    <row r="12" spans="1:60" outlineLevel="1" x14ac:dyDescent="0.2">
      <c r="A12" s="166">
        <v>3</v>
      </c>
      <c r="B12" s="167" t="s">
        <v>112</v>
      </c>
      <c r="C12" s="183" t="s">
        <v>113</v>
      </c>
      <c r="D12" s="168" t="s">
        <v>105</v>
      </c>
      <c r="E12" s="169">
        <v>1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/>
      <c r="S12" s="171" t="s">
        <v>106</v>
      </c>
      <c r="T12" s="172" t="s">
        <v>107</v>
      </c>
      <c r="U12" s="158">
        <v>0</v>
      </c>
      <c r="V12" s="158">
        <f>ROUND(E12*U12,2)</f>
        <v>0</v>
      </c>
      <c r="W12" s="158"/>
      <c r="X12" s="158" t="s">
        <v>108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109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x14ac:dyDescent="0.2">
      <c r="A13" s="3"/>
      <c r="B13" s="4"/>
      <c r="C13" s="184"/>
      <c r="D13" s="6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AE13">
        <v>15</v>
      </c>
      <c r="AF13">
        <v>21</v>
      </c>
      <c r="AG13" t="s">
        <v>88</v>
      </c>
    </row>
    <row r="14" spans="1:60" x14ac:dyDescent="0.2">
      <c r="A14" s="152"/>
      <c r="B14" s="153" t="s">
        <v>29</v>
      </c>
      <c r="C14" s="185"/>
      <c r="D14" s="154"/>
      <c r="E14" s="155"/>
      <c r="F14" s="155"/>
      <c r="G14" s="180">
        <f>G8+G11</f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AE14">
        <f>SUMIF(L7:L12,AE13,G7:G12)</f>
        <v>0</v>
      </c>
      <c r="AF14">
        <f>SUMIF(L7:L12,AF13,G7:G12)</f>
        <v>0</v>
      </c>
      <c r="AG14" t="s">
        <v>114</v>
      </c>
    </row>
    <row r="15" spans="1:60" x14ac:dyDescent="0.2">
      <c r="C15" s="186"/>
      <c r="D15" s="10"/>
      <c r="AG15" t="s">
        <v>115</v>
      </c>
    </row>
    <row r="16" spans="1:60" x14ac:dyDescent="0.2">
      <c r="D16" s="10"/>
    </row>
    <row r="17" spans="4:4" x14ac:dyDescent="0.2">
      <c r="D17" s="10"/>
    </row>
    <row r="18" spans="4:4" x14ac:dyDescent="0.2">
      <c r="D18" s="10"/>
    </row>
    <row r="19" spans="4:4" x14ac:dyDescent="0.2">
      <c r="D19" s="10"/>
    </row>
    <row r="20" spans="4:4" x14ac:dyDescent="0.2">
      <c r="D20" s="10"/>
    </row>
    <row r="21" spans="4:4" x14ac:dyDescent="0.2">
      <c r="D21" s="10"/>
    </row>
    <row r="22" spans="4:4" x14ac:dyDescent="0.2">
      <c r="D22" s="10"/>
    </row>
    <row r="23" spans="4:4" x14ac:dyDescent="0.2">
      <c r="D23" s="10"/>
    </row>
    <row r="24" spans="4:4" x14ac:dyDescent="0.2">
      <c r="D24" s="10"/>
    </row>
    <row r="25" spans="4:4" x14ac:dyDescent="0.2">
      <c r="D25" s="10"/>
    </row>
    <row r="26" spans="4:4" x14ac:dyDescent="0.2">
      <c r="D26" s="10"/>
    </row>
    <row r="27" spans="4:4" x14ac:dyDescent="0.2">
      <c r="D27" s="10"/>
    </row>
    <row r="28" spans="4:4" x14ac:dyDescent="0.2">
      <c r="D28" s="10"/>
    </row>
    <row r="29" spans="4:4" x14ac:dyDescent="0.2">
      <c r="D29" s="10"/>
    </row>
    <row r="30" spans="4:4" x14ac:dyDescent="0.2">
      <c r="D30" s="10"/>
    </row>
    <row r="31" spans="4:4" x14ac:dyDescent="0.2">
      <c r="D31" s="10"/>
    </row>
    <row r="32" spans="4:4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zSO0qDvfQPBV3+fKkugk09IaiCBBqnNRDcWuOgInejL5wUgQF9OnqKT0WiX+/1gNzCVN4RN6wLHnJrp5+ojnA==" saltValue="+81K8AzIdIPDawQXyBAFu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view="pageBreakPreview" zoomScale="60" zoomScaleNormal="100" workbookViewId="0">
      <pane ySplit="7" topLeftCell="A8" activePane="bottomLeft" state="frozen"/>
      <selection pane="bottomLeft" activeCell="AT28" sqref="AT28"/>
    </sheetView>
  </sheetViews>
  <sheetFormatPr defaultRowHeight="12.75" outlineLevelRow="1" x14ac:dyDescent="0.2"/>
  <cols>
    <col min="1" max="1" width="3.42578125" customWidth="1"/>
    <col min="2" max="2" width="12.7109375" style="123" customWidth="1"/>
    <col min="3" max="3" width="63.28515625" style="123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7" t="s">
        <v>116</v>
      </c>
      <c r="B1" s="247"/>
      <c r="C1" s="247"/>
      <c r="D1" s="247"/>
      <c r="E1" s="247"/>
      <c r="F1" s="247"/>
      <c r="G1" s="247"/>
      <c r="AG1" t="s">
        <v>74</v>
      </c>
    </row>
    <row r="2" spans="1:60" ht="25.15" customHeight="1" x14ac:dyDescent="0.2">
      <c r="A2" s="141" t="s">
        <v>7</v>
      </c>
      <c r="B2" s="49" t="s">
        <v>43</v>
      </c>
      <c r="C2" s="248" t="s">
        <v>44</v>
      </c>
      <c r="D2" s="249"/>
      <c r="E2" s="249"/>
      <c r="F2" s="249"/>
      <c r="G2" s="250"/>
      <c r="AG2" t="s">
        <v>75</v>
      </c>
    </row>
    <row r="3" spans="1:60" ht="25.15" customHeight="1" x14ac:dyDescent="0.2">
      <c r="A3" s="141" t="s">
        <v>8</v>
      </c>
      <c r="B3" s="49" t="s">
        <v>56</v>
      </c>
      <c r="C3" s="248" t="s">
        <v>57</v>
      </c>
      <c r="D3" s="249"/>
      <c r="E3" s="249"/>
      <c r="F3" s="249"/>
      <c r="G3" s="250"/>
      <c r="AC3" s="123" t="s">
        <v>75</v>
      </c>
      <c r="AG3" t="s">
        <v>78</v>
      </c>
    </row>
    <row r="4" spans="1:60" ht="25.15" customHeight="1" x14ac:dyDescent="0.2">
      <c r="A4" s="142" t="s">
        <v>9</v>
      </c>
      <c r="B4" s="143" t="s">
        <v>53</v>
      </c>
      <c r="C4" s="251" t="s">
        <v>57</v>
      </c>
      <c r="D4" s="252"/>
      <c r="E4" s="252"/>
      <c r="F4" s="252"/>
      <c r="G4" s="253"/>
      <c r="AG4" t="s">
        <v>79</v>
      </c>
    </row>
    <row r="5" spans="1:60" x14ac:dyDescent="0.2">
      <c r="D5" s="10"/>
    </row>
    <row r="6" spans="1:60" ht="38.25" x14ac:dyDescent="0.2">
      <c r="A6" s="145" t="s">
        <v>80</v>
      </c>
      <c r="B6" s="147" t="s">
        <v>81</v>
      </c>
      <c r="C6" s="147" t="s">
        <v>82</v>
      </c>
      <c r="D6" s="146" t="s">
        <v>83</v>
      </c>
      <c r="E6" s="145" t="s">
        <v>84</v>
      </c>
      <c r="F6" s="144" t="s">
        <v>85</v>
      </c>
      <c r="G6" s="145" t="s">
        <v>29</v>
      </c>
      <c r="H6" s="148" t="s">
        <v>30</v>
      </c>
      <c r="I6" s="148" t="s">
        <v>86</v>
      </c>
      <c r="J6" s="148" t="s">
        <v>31</v>
      </c>
      <c r="K6" s="148" t="s">
        <v>87</v>
      </c>
      <c r="L6" s="148" t="s">
        <v>88</v>
      </c>
      <c r="M6" s="148" t="s">
        <v>89</v>
      </c>
      <c r="N6" s="148" t="s">
        <v>90</v>
      </c>
      <c r="O6" s="148" t="s">
        <v>91</v>
      </c>
      <c r="P6" s="148" t="s">
        <v>92</v>
      </c>
      <c r="Q6" s="148" t="s">
        <v>93</v>
      </c>
      <c r="R6" s="148" t="s">
        <v>94</v>
      </c>
      <c r="S6" s="148" t="s">
        <v>95</v>
      </c>
      <c r="T6" s="148" t="s">
        <v>96</v>
      </c>
      <c r="U6" s="148" t="s">
        <v>97</v>
      </c>
      <c r="V6" s="148" t="s">
        <v>98</v>
      </c>
      <c r="W6" s="148" t="s">
        <v>99</v>
      </c>
      <c r="X6" s="148" t="s">
        <v>100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0" t="s">
        <v>101</v>
      </c>
      <c r="B8" s="161" t="s">
        <v>53</v>
      </c>
      <c r="C8" s="181" t="s">
        <v>62</v>
      </c>
      <c r="D8" s="162"/>
      <c r="E8" s="163"/>
      <c r="F8" s="164"/>
      <c r="G8" s="164">
        <f>SUMIF(AG9:AG60,"&lt;&gt;NOR",G9:G60)</f>
        <v>0</v>
      </c>
      <c r="H8" s="164"/>
      <c r="I8" s="164">
        <f>SUM(I9:I60)</f>
        <v>0</v>
      </c>
      <c r="J8" s="164"/>
      <c r="K8" s="164">
        <f>SUM(K9:K60)</f>
        <v>0</v>
      </c>
      <c r="L8" s="164"/>
      <c r="M8" s="164">
        <f>SUM(M9:M60)</f>
        <v>0</v>
      </c>
      <c r="N8" s="164"/>
      <c r="O8" s="164">
        <f>SUM(O9:O60)</f>
        <v>45.870000000000005</v>
      </c>
      <c r="P8" s="164"/>
      <c r="Q8" s="164">
        <f>SUM(Q9:Q60)</f>
        <v>0</v>
      </c>
      <c r="R8" s="164"/>
      <c r="S8" s="164"/>
      <c r="T8" s="165"/>
      <c r="U8" s="159"/>
      <c r="V8" s="159">
        <f>SUM(V9:V60)</f>
        <v>211.78000000000003</v>
      </c>
      <c r="W8" s="159"/>
      <c r="X8" s="159"/>
      <c r="AG8" t="s">
        <v>102</v>
      </c>
    </row>
    <row r="9" spans="1:60" outlineLevel="1" x14ac:dyDescent="0.2">
      <c r="A9" s="166">
        <v>1</v>
      </c>
      <c r="B9" s="167" t="s">
        <v>117</v>
      </c>
      <c r="C9" s="183" t="s">
        <v>118</v>
      </c>
      <c r="D9" s="168" t="s">
        <v>119</v>
      </c>
      <c r="E9" s="169">
        <v>14.82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120</v>
      </c>
      <c r="S9" s="171" t="s">
        <v>106</v>
      </c>
      <c r="T9" s="172" t="s">
        <v>106</v>
      </c>
      <c r="U9" s="158">
        <v>0.36499999999999999</v>
      </c>
      <c r="V9" s="158">
        <f>ROUND(E9*U9,2)</f>
        <v>5.41</v>
      </c>
      <c r="W9" s="158"/>
      <c r="X9" s="158" t="s">
        <v>121</v>
      </c>
      <c r="Y9" s="149"/>
      <c r="Z9" s="149"/>
      <c r="AA9" s="149"/>
      <c r="AB9" s="149"/>
      <c r="AC9" s="149"/>
      <c r="AD9" s="149"/>
      <c r="AE9" s="149"/>
      <c r="AF9" s="149"/>
      <c r="AG9" s="149" t="s">
        <v>122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56"/>
      <c r="B10" s="157"/>
      <c r="C10" s="254" t="s">
        <v>123</v>
      </c>
      <c r="D10" s="255"/>
      <c r="E10" s="255"/>
      <c r="F10" s="255"/>
      <c r="G10" s="255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  <c r="V10" s="158"/>
      <c r="W10" s="158"/>
      <c r="X10" s="158"/>
      <c r="Y10" s="149"/>
      <c r="Z10" s="149"/>
      <c r="AA10" s="149"/>
      <c r="AB10" s="149"/>
      <c r="AC10" s="149"/>
      <c r="AD10" s="149"/>
      <c r="AE10" s="149"/>
      <c r="AF10" s="149"/>
      <c r="AG10" s="149" t="s">
        <v>124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89" t="str">
        <f>C10</f>
        <v>zapažených i nezapažených s urovnáním dna do předepsaného profilu a spádu, s přehozením výkopku na přilehlém terénu na vzdálenost do 3 m od podélné osy rýhy nebo s naložením výkopku na dopravní prostředek.</v>
      </c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90" t="s">
        <v>125</v>
      </c>
      <c r="D11" s="187"/>
      <c r="E11" s="188">
        <v>14.82</v>
      </c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49"/>
      <c r="Z11" s="149"/>
      <c r="AA11" s="149"/>
      <c r="AB11" s="149"/>
      <c r="AC11" s="149"/>
      <c r="AD11" s="149"/>
      <c r="AE11" s="149"/>
      <c r="AF11" s="149"/>
      <c r="AG11" s="149" t="s">
        <v>126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outlineLevel="1" x14ac:dyDescent="0.2">
      <c r="A12" s="166">
        <v>2</v>
      </c>
      <c r="B12" s="167" t="s">
        <v>127</v>
      </c>
      <c r="C12" s="183" t="s">
        <v>128</v>
      </c>
      <c r="D12" s="168" t="s">
        <v>119</v>
      </c>
      <c r="E12" s="169">
        <v>14.82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 t="s">
        <v>120</v>
      </c>
      <c r="S12" s="171" t="s">
        <v>106</v>
      </c>
      <c r="T12" s="172" t="s">
        <v>106</v>
      </c>
      <c r="U12" s="158">
        <v>0.38979999999999998</v>
      </c>
      <c r="V12" s="158">
        <f>ROUND(E12*U12,2)</f>
        <v>5.78</v>
      </c>
      <c r="W12" s="158"/>
      <c r="X12" s="158" t="s">
        <v>121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122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ht="22.5" outlineLevel="1" x14ac:dyDescent="0.2">
      <c r="A13" s="156"/>
      <c r="B13" s="157"/>
      <c r="C13" s="254" t="s">
        <v>123</v>
      </c>
      <c r="D13" s="255"/>
      <c r="E13" s="255"/>
      <c r="F13" s="255"/>
      <c r="G13" s="255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49"/>
      <c r="Z13" s="149"/>
      <c r="AA13" s="149"/>
      <c r="AB13" s="149"/>
      <c r="AC13" s="149"/>
      <c r="AD13" s="149"/>
      <c r="AE13" s="149"/>
      <c r="AF13" s="149"/>
      <c r="AG13" s="149" t="s">
        <v>124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89" t="str">
        <f>C13</f>
        <v>zapažených i nezapažených s urovnáním dna do předepsaného profilu a spádu, s přehozením výkopku na přilehlém terénu na vzdálenost do 3 m od podélné osy rýhy nebo s naložením výkopku na dopravní prostředek.</v>
      </c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190" t="s">
        <v>129</v>
      </c>
      <c r="D14" s="187"/>
      <c r="E14" s="188">
        <v>14.82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49"/>
      <c r="Z14" s="149"/>
      <c r="AA14" s="149"/>
      <c r="AB14" s="149"/>
      <c r="AC14" s="149"/>
      <c r="AD14" s="149"/>
      <c r="AE14" s="149"/>
      <c r="AF14" s="149"/>
      <c r="AG14" s="149" t="s">
        <v>126</v>
      </c>
      <c r="AH14" s="149">
        <v>5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66">
        <v>3</v>
      </c>
      <c r="B15" s="167" t="s">
        <v>130</v>
      </c>
      <c r="C15" s="183" t="s">
        <v>131</v>
      </c>
      <c r="D15" s="168" t="s">
        <v>119</v>
      </c>
      <c r="E15" s="169">
        <v>88.692480000000003</v>
      </c>
      <c r="F15" s="170"/>
      <c r="G15" s="171">
        <f>ROUND(E15*F15,2)</f>
        <v>0</v>
      </c>
      <c r="H15" s="170"/>
      <c r="I15" s="171">
        <f>ROUND(E15*H15,2)</f>
        <v>0</v>
      </c>
      <c r="J15" s="170"/>
      <c r="K15" s="171">
        <f>ROUND(E15*J15,2)</f>
        <v>0</v>
      </c>
      <c r="L15" s="171">
        <v>21</v>
      </c>
      <c r="M15" s="171">
        <f>G15*(1+L15/100)</f>
        <v>0</v>
      </c>
      <c r="N15" s="171">
        <v>0</v>
      </c>
      <c r="O15" s="171">
        <f>ROUND(E15*N15,2)</f>
        <v>0</v>
      </c>
      <c r="P15" s="171">
        <v>0</v>
      </c>
      <c r="Q15" s="171">
        <f>ROUND(E15*P15,2)</f>
        <v>0</v>
      </c>
      <c r="R15" s="171" t="s">
        <v>120</v>
      </c>
      <c r="S15" s="171" t="s">
        <v>106</v>
      </c>
      <c r="T15" s="172" t="s">
        <v>106</v>
      </c>
      <c r="U15" s="158">
        <v>0.2</v>
      </c>
      <c r="V15" s="158">
        <f>ROUND(E15*U15,2)</f>
        <v>17.739999999999998</v>
      </c>
      <c r="W15" s="158"/>
      <c r="X15" s="158" t="s">
        <v>121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122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33.75" outlineLevel="1" x14ac:dyDescent="0.2">
      <c r="A16" s="156"/>
      <c r="B16" s="157"/>
      <c r="C16" s="254" t="s">
        <v>132</v>
      </c>
      <c r="D16" s="255"/>
      <c r="E16" s="255"/>
      <c r="F16" s="255"/>
      <c r="G16" s="255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49"/>
      <c r="Z16" s="149"/>
      <c r="AA16" s="149"/>
      <c r="AB16" s="149"/>
      <c r="AC16" s="149"/>
      <c r="AD16" s="149"/>
      <c r="AE16" s="149"/>
      <c r="AF16" s="149"/>
      <c r="AG16" s="149" t="s">
        <v>124</v>
      </c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89" t="str">
        <f>C16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90" t="s">
        <v>133</v>
      </c>
      <c r="D17" s="187"/>
      <c r="E17" s="188">
        <v>10.0512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49"/>
      <c r="Z17" s="149"/>
      <c r="AA17" s="149"/>
      <c r="AB17" s="149"/>
      <c r="AC17" s="149"/>
      <c r="AD17" s="149"/>
      <c r="AE17" s="149"/>
      <c r="AF17" s="149"/>
      <c r="AG17" s="149" t="s">
        <v>126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90" t="s">
        <v>134</v>
      </c>
      <c r="D18" s="187"/>
      <c r="E18" s="188">
        <v>17.121600000000001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49"/>
      <c r="Z18" s="149"/>
      <c r="AA18" s="149"/>
      <c r="AB18" s="149"/>
      <c r="AC18" s="149"/>
      <c r="AD18" s="149"/>
      <c r="AE18" s="149"/>
      <c r="AF18" s="149"/>
      <c r="AG18" s="149" t="s">
        <v>126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90" t="s">
        <v>135</v>
      </c>
      <c r="D19" s="187"/>
      <c r="E19" s="188">
        <v>26.7408</v>
      </c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49"/>
      <c r="Z19" s="149"/>
      <c r="AA19" s="149"/>
      <c r="AB19" s="149"/>
      <c r="AC19" s="149"/>
      <c r="AD19" s="149"/>
      <c r="AE19" s="149"/>
      <c r="AF19" s="149"/>
      <c r="AG19" s="149" t="s">
        <v>126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90" t="s">
        <v>136</v>
      </c>
      <c r="D20" s="187"/>
      <c r="E20" s="188">
        <v>14.112</v>
      </c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49"/>
      <c r="Z20" s="149"/>
      <c r="AA20" s="149"/>
      <c r="AB20" s="149"/>
      <c r="AC20" s="149"/>
      <c r="AD20" s="149"/>
      <c r="AE20" s="149"/>
      <c r="AF20" s="149"/>
      <c r="AG20" s="149" t="s">
        <v>126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90" t="s">
        <v>137</v>
      </c>
      <c r="D21" s="187"/>
      <c r="E21" s="188">
        <v>20.666879999999999</v>
      </c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49"/>
      <c r="Z21" s="149"/>
      <c r="AA21" s="149"/>
      <c r="AB21" s="149"/>
      <c r="AC21" s="149"/>
      <c r="AD21" s="149"/>
      <c r="AE21" s="149"/>
      <c r="AF21" s="149"/>
      <c r="AG21" s="149" t="s">
        <v>126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66">
        <v>4</v>
      </c>
      <c r="B22" s="167" t="s">
        <v>138</v>
      </c>
      <c r="C22" s="183" t="s">
        <v>139</v>
      </c>
      <c r="D22" s="168" t="s">
        <v>119</v>
      </c>
      <c r="E22" s="169">
        <v>88.692480000000003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1" t="s">
        <v>120</v>
      </c>
      <c r="S22" s="171" t="s">
        <v>106</v>
      </c>
      <c r="T22" s="172" t="s">
        <v>106</v>
      </c>
      <c r="U22" s="158">
        <v>8.4000000000000005E-2</v>
      </c>
      <c r="V22" s="158">
        <f>ROUND(E22*U22,2)</f>
        <v>7.45</v>
      </c>
      <c r="W22" s="158"/>
      <c r="X22" s="158" t="s">
        <v>121</v>
      </c>
      <c r="Y22" s="149"/>
      <c r="Z22" s="149"/>
      <c r="AA22" s="149"/>
      <c r="AB22" s="149"/>
      <c r="AC22" s="149"/>
      <c r="AD22" s="149"/>
      <c r="AE22" s="149"/>
      <c r="AF22" s="149"/>
      <c r="AG22" s="149" t="s">
        <v>122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ht="33.75" outlineLevel="1" x14ac:dyDescent="0.2">
      <c r="A23" s="156"/>
      <c r="B23" s="157"/>
      <c r="C23" s="254" t="s">
        <v>132</v>
      </c>
      <c r="D23" s="255"/>
      <c r="E23" s="255"/>
      <c r="F23" s="255"/>
      <c r="G23" s="255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  <c r="V23" s="158"/>
      <c r="W23" s="158"/>
      <c r="X23" s="158"/>
      <c r="Y23" s="149"/>
      <c r="Z23" s="149"/>
      <c r="AA23" s="149"/>
      <c r="AB23" s="149"/>
      <c r="AC23" s="149"/>
      <c r="AD23" s="149"/>
      <c r="AE23" s="149"/>
      <c r="AF23" s="149"/>
      <c r="AG23" s="149" t="s">
        <v>124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89" t="str">
        <f>C23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90" t="s">
        <v>140</v>
      </c>
      <c r="D24" s="187"/>
      <c r="E24" s="188">
        <v>88.692480000000003</v>
      </c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  <c r="V24" s="158"/>
      <c r="W24" s="158"/>
      <c r="X24" s="158"/>
      <c r="Y24" s="149"/>
      <c r="Z24" s="149"/>
      <c r="AA24" s="149"/>
      <c r="AB24" s="149"/>
      <c r="AC24" s="149"/>
      <c r="AD24" s="149"/>
      <c r="AE24" s="149"/>
      <c r="AF24" s="149"/>
      <c r="AG24" s="149" t="s">
        <v>126</v>
      </c>
      <c r="AH24" s="149">
        <v>5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ht="22.5" outlineLevel="1" x14ac:dyDescent="0.2">
      <c r="A25" s="166">
        <v>5</v>
      </c>
      <c r="B25" s="167" t="s">
        <v>141</v>
      </c>
      <c r="C25" s="183" t="s">
        <v>142</v>
      </c>
      <c r="D25" s="168" t="s">
        <v>143</v>
      </c>
      <c r="E25" s="169">
        <v>197.09440000000001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71">
        <v>9.8999999999999999E-4</v>
      </c>
      <c r="O25" s="171">
        <f>ROUND(E25*N25,2)</f>
        <v>0.2</v>
      </c>
      <c r="P25" s="171">
        <v>0</v>
      </c>
      <c r="Q25" s="171">
        <f>ROUND(E25*P25,2)</f>
        <v>0</v>
      </c>
      <c r="R25" s="171" t="s">
        <v>120</v>
      </c>
      <c r="S25" s="171" t="s">
        <v>106</v>
      </c>
      <c r="T25" s="172" t="s">
        <v>106</v>
      </c>
      <c r="U25" s="158">
        <v>0.23599999999999999</v>
      </c>
      <c r="V25" s="158">
        <f>ROUND(E25*U25,2)</f>
        <v>46.51</v>
      </c>
      <c r="W25" s="158"/>
      <c r="X25" s="158" t="s">
        <v>121</v>
      </c>
      <c r="Y25" s="149"/>
      <c r="Z25" s="149"/>
      <c r="AA25" s="149"/>
      <c r="AB25" s="149"/>
      <c r="AC25" s="149"/>
      <c r="AD25" s="149"/>
      <c r="AE25" s="149"/>
      <c r="AF25" s="149"/>
      <c r="AG25" s="149" t="s">
        <v>122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254" t="s">
        <v>144</v>
      </c>
      <c r="D26" s="255"/>
      <c r="E26" s="255"/>
      <c r="F26" s="255"/>
      <c r="G26" s="255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49"/>
      <c r="Z26" s="149"/>
      <c r="AA26" s="149"/>
      <c r="AB26" s="149"/>
      <c r="AC26" s="149"/>
      <c r="AD26" s="149"/>
      <c r="AE26" s="149"/>
      <c r="AF26" s="149"/>
      <c r="AG26" s="149" t="s">
        <v>124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90" t="s">
        <v>145</v>
      </c>
      <c r="D27" s="187"/>
      <c r="E27" s="188">
        <v>22.335999999999999</v>
      </c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49"/>
      <c r="Z27" s="149"/>
      <c r="AA27" s="149"/>
      <c r="AB27" s="149"/>
      <c r="AC27" s="149"/>
      <c r="AD27" s="149"/>
      <c r="AE27" s="149"/>
      <c r="AF27" s="149"/>
      <c r="AG27" s="149" t="s">
        <v>126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90" t="s">
        <v>146</v>
      </c>
      <c r="D28" s="187"/>
      <c r="E28" s="188">
        <v>38.048000000000002</v>
      </c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49"/>
      <c r="Z28" s="149"/>
      <c r="AA28" s="149"/>
      <c r="AB28" s="149"/>
      <c r="AC28" s="149"/>
      <c r="AD28" s="149"/>
      <c r="AE28" s="149"/>
      <c r="AF28" s="149"/>
      <c r="AG28" s="149" t="s">
        <v>126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90" t="s">
        <v>147</v>
      </c>
      <c r="D29" s="187"/>
      <c r="E29" s="188">
        <v>59.423999999999999</v>
      </c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49"/>
      <c r="Z29" s="149"/>
      <c r="AA29" s="149"/>
      <c r="AB29" s="149"/>
      <c r="AC29" s="149"/>
      <c r="AD29" s="149"/>
      <c r="AE29" s="149"/>
      <c r="AF29" s="149"/>
      <c r="AG29" s="149" t="s">
        <v>126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90" t="s">
        <v>148</v>
      </c>
      <c r="D30" s="187"/>
      <c r="E30" s="188">
        <v>31.36</v>
      </c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49"/>
      <c r="Z30" s="149"/>
      <c r="AA30" s="149"/>
      <c r="AB30" s="149"/>
      <c r="AC30" s="149"/>
      <c r="AD30" s="149"/>
      <c r="AE30" s="149"/>
      <c r="AF30" s="149"/>
      <c r="AG30" s="149" t="s">
        <v>126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90" t="s">
        <v>149</v>
      </c>
      <c r="D31" s="187"/>
      <c r="E31" s="188">
        <v>45.926400000000001</v>
      </c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49"/>
      <c r="Z31" s="149"/>
      <c r="AA31" s="149"/>
      <c r="AB31" s="149"/>
      <c r="AC31" s="149"/>
      <c r="AD31" s="149"/>
      <c r="AE31" s="149"/>
      <c r="AF31" s="149"/>
      <c r="AG31" s="149" t="s">
        <v>126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66">
        <v>6</v>
      </c>
      <c r="B32" s="167" t="s">
        <v>150</v>
      </c>
      <c r="C32" s="183" t="s">
        <v>151</v>
      </c>
      <c r="D32" s="168" t="s">
        <v>143</v>
      </c>
      <c r="E32" s="169">
        <v>197.09440000000001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71">
        <v>0</v>
      </c>
      <c r="O32" s="171">
        <f>ROUND(E32*N32,2)</f>
        <v>0</v>
      </c>
      <c r="P32" s="171">
        <v>0</v>
      </c>
      <c r="Q32" s="171">
        <f>ROUND(E32*P32,2)</f>
        <v>0</v>
      </c>
      <c r="R32" s="171" t="s">
        <v>120</v>
      </c>
      <c r="S32" s="171" t="s">
        <v>106</v>
      </c>
      <c r="T32" s="172" t="s">
        <v>106</v>
      </c>
      <c r="U32" s="158">
        <v>7.0000000000000007E-2</v>
      </c>
      <c r="V32" s="158">
        <f>ROUND(E32*U32,2)</f>
        <v>13.8</v>
      </c>
      <c r="W32" s="158"/>
      <c r="X32" s="158" t="s">
        <v>121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122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254" t="s">
        <v>152</v>
      </c>
      <c r="D33" s="255"/>
      <c r="E33" s="255"/>
      <c r="F33" s="255"/>
      <c r="G33" s="255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49"/>
      <c r="Z33" s="149"/>
      <c r="AA33" s="149"/>
      <c r="AB33" s="149"/>
      <c r="AC33" s="149"/>
      <c r="AD33" s="149"/>
      <c r="AE33" s="149"/>
      <c r="AF33" s="149"/>
      <c r="AG33" s="149" t="s">
        <v>124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90" t="s">
        <v>153</v>
      </c>
      <c r="D34" s="187"/>
      <c r="E34" s="188">
        <v>197.09440000000001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49"/>
      <c r="Z34" s="149"/>
      <c r="AA34" s="149"/>
      <c r="AB34" s="149"/>
      <c r="AC34" s="149"/>
      <c r="AD34" s="149"/>
      <c r="AE34" s="149"/>
      <c r="AF34" s="149"/>
      <c r="AG34" s="149" t="s">
        <v>126</v>
      </c>
      <c r="AH34" s="149">
        <v>5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66">
        <v>7</v>
      </c>
      <c r="B35" s="167" t="s">
        <v>154</v>
      </c>
      <c r="C35" s="183" t="s">
        <v>155</v>
      </c>
      <c r="D35" s="168" t="s">
        <v>119</v>
      </c>
      <c r="E35" s="169">
        <v>103.51248</v>
      </c>
      <c r="F35" s="170"/>
      <c r="G35" s="171">
        <f>ROUND(E35*F35,2)</f>
        <v>0</v>
      </c>
      <c r="H35" s="170"/>
      <c r="I35" s="171">
        <f>ROUND(E35*H35,2)</f>
        <v>0</v>
      </c>
      <c r="J35" s="170"/>
      <c r="K35" s="171">
        <f>ROUND(E35*J35,2)</f>
        <v>0</v>
      </c>
      <c r="L35" s="171">
        <v>21</v>
      </c>
      <c r="M35" s="171">
        <f>G35*(1+L35/100)</f>
        <v>0</v>
      </c>
      <c r="N35" s="171">
        <v>0</v>
      </c>
      <c r="O35" s="171">
        <f>ROUND(E35*N35,2)</f>
        <v>0</v>
      </c>
      <c r="P35" s="171">
        <v>0</v>
      </c>
      <c r="Q35" s="171">
        <f>ROUND(E35*P35,2)</f>
        <v>0</v>
      </c>
      <c r="R35" s="171" t="s">
        <v>120</v>
      </c>
      <c r="S35" s="171" t="s">
        <v>106</v>
      </c>
      <c r="T35" s="172" t="s">
        <v>106</v>
      </c>
      <c r="U35" s="158">
        <v>0.34499999999999997</v>
      </c>
      <c r="V35" s="158">
        <f>ROUND(E35*U35,2)</f>
        <v>35.71</v>
      </c>
      <c r="W35" s="158"/>
      <c r="X35" s="158" t="s">
        <v>121</v>
      </c>
      <c r="Y35" s="149"/>
      <c r="Z35" s="149"/>
      <c r="AA35" s="149"/>
      <c r="AB35" s="149"/>
      <c r="AC35" s="149"/>
      <c r="AD35" s="149"/>
      <c r="AE35" s="149"/>
      <c r="AF35" s="149"/>
      <c r="AG35" s="149" t="s">
        <v>122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254" t="s">
        <v>156</v>
      </c>
      <c r="D36" s="255"/>
      <c r="E36" s="255"/>
      <c r="F36" s="255"/>
      <c r="G36" s="255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49"/>
      <c r="Z36" s="149"/>
      <c r="AA36" s="149"/>
      <c r="AB36" s="149"/>
      <c r="AC36" s="149"/>
      <c r="AD36" s="149"/>
      <c r="AE36" s="149"/>
      <c r="AF36" s="149"/>
      <c r="AG36" s="149" t="s">
        <v>124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89" t="str">
        <f>C36</f>
        <v>bez naložení do dopravní nádoby, ale s vyprázdněním dopravní nádoby na hromadu nebo na dopravní prostředek,</v>
      </c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90" t="s">
        <v>129</v>
      </c>
      <c r="D37" s="187"/>
      <c r="E37" s="188">
        <v>14.82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49"/>
      <c r="Z37" s="149"/>
      <c r="AA37" s="149"/>
      <c r="AB37" s="149"/>
      <c r="AC37" s="149"/>
      <c r="AD37" s="149"/>
      <c r="AE37" s="149"/>
      <c r="AF37" s="149"/>
      <c r="AG37" s="149" t="s">
        <v>126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90" t="s">
        <v>140</v>
      </c>
      <c r="D38" s="187"/>
      <c r="E38" s="188">
        <v>88.692480000000003</v>
      </c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49"/>
      <c r="Z38" s="149"/>
      <c r="AA38" s="149"/>
      <c r="AB38" s="149"/>
      <c r="AC38" s="149"/>
      <c r="AD38" s="149"/>
      <c r="AE38" s="149"/>
      <c r="AF38" s="149"/>
      <c r="AG38" s="149" t="s">
        <v>126</v>
      </c>
      <c r="AH38" s="149">
        <v>5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ht="22.5" outlineLevel="1" x14ac:dyDescent="0.2">
      <c r="A39" s="166">
        <v>8</v>
      </c>
      <c r="B39" s="167" t="s">
        <v>157</v>
      </c>
      <c r="C39" s="183" t="s">
        <v>158</v>
      </c>
      <c r="D39" s="168" t="s">
        <v>119</v>
      </c>
      <c r="E39" s="169">
        <v>34.341999999999999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71">
        <v>0</v>
      </c>
      <c r="O39" s="171">
        <f>ROUND(E39*N39,2)</f>
        <v>0</v>
      </c>
      <c r="P39" s="171">
        <v>0</v>
      </c>
      <c r="Q39" s="171">
        <f>ROUND(E39*P39,2)</f>
        <v>0</v>
      </c>
      <c r="R39" s="171" t="s">
        <v>120</v>
      </c>
      <c r="S39" s="171" t="s">
        <v>106</v>
      </c>
      <c r="T39" s="172" t="s">
        <v>106</v>
      </c>
      <c r="U39" s="158">
        <v>1.0999999999999999E-2</v>
      </c>
      <c r="V39" s="158">
        <f>ROUND(E39*U39,2)</f>
        <v>0.38</v>
      </c>
      <c r="W39" s="158"/>
      <c r="X39" s="158" t="s">
        <v>121</v>
      </c>
      <c r="Y39" s="149"/>
      <c r="Z39" s="149"/>
      <c r="AA39" s="149"/>
      <c r="AB39" s="149"/>
      <c r="AC39" s="149"/>
      <c r="AD39" s="149"/>
      <c r="AE39" s="149"/>
      <c r="AF39" s="149"/>
      <c r="AG39" s="149" t="s">
        <v>122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54" t="s">
        <v>159</v>
      </c>
      <c r="D40" s="255"/>
      <c r="E40" s="255"/>
      <c r="F40" s="255"/>
      <c r="G40" s="255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49"/>
      <c r="Z40" s="149"/>
      <c r="AA40" s="149"/>
      <c r="AB40" s="149"/>
      <c r="AC40" s="149"/>
      <c r="AD40" s="149"/>
      <c r="AE40" s="149"/>
      <c r="AF40" s="149"/>
      <c r="AG40" s="149" t="s">
        <v>124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90" t="s">
        <v>129</v>
      </c>
      <c r="D41" s="187"/>
      <c r="E41" s="188">
        <v>14.82</v>
      </c>
      <c r="F41" s="158"/>
      <c r="G41" s="158"/>
      <c r="H41" s="158"/>
      <c r="I41" s="158"/>
      <c r="J41" s="158"/>
      <c r="K41" s="158"/>
      <c r="L41" s="158"/>
      <c r="M41" s="158"/>
      <c r="N41" s="158"/>
      <c r="O41" s="158"/>
      <c r="P41" s="158"/>
      <c r="Q41" s="158"/>
      <c r="R41" s="158"/>
      <c r="S41" s="158"/>
      <c r="T41" s="158"/>
      <c r="U41" s="158"/>
      <c r="V41" s="158"/>
      <c r="W41" s="158"/>
      <c r="X41" s="158"/>
      <c r="Y41" s="149"/>
      <c r="Z41" s="149"/>
      <c r="AA41" s="149"/>
      <c r="AB41" s="149"/>
      <c r="AC41" s="149"/>
      <c r="AD41" s="149"/>
      <c r="AE41" s="149"/>
      <c r="AF41" s="149"/>
      <c r="AG41" s="149" t="s">
        <v>126</v>
      </c>
      <c r="AH41" s="149">
        <v>5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90" t="s">
        <v>140</v>
      </c>
      <c r="D42" s="187"/>
      <c r="E42" s="188">
        <v>88.692480000000003</v>
      </c>
      <c r="F42" s="158"/>
      <c r="G42" s="158"/>
      <c r="H42" s="158"/>
      <c r="I42" s="158"/>
      <c r="J42" s="158"/>
      <c r="K42" s="158"/>
      <c r="L42" s="158"/>
      <c r="M42" s="158"/>
      <c r="N42" s="158"/>
      <c r="O42" s="158"/>
      <c r="P42" s="158"/>
      <c r="Q42" s="158"/>
      <c r="R42" s="158"/>
      <c r="S42" s="158"/>
      <c r="T42" s="158"/>
      <c r="U42" s="158"/>
      <c r="V42" s="158"/>
      <c r="W42" s="158"/>
      <c r="X42" s="158"/>
      <c r="Y42" s="149"/>
      <c r="Z42" s="149"/>
      <c r="AA42" s="149"/>
      <c r="AB42" s="149"/>
      <c r="AC42" s="149"/>
      <c r="AD42" s="149"/>
      <c r="AE42" s="149"/>
      <c r="AF42" s="149"/>
      <c r="AG42" s="149" t="s">
        <v>126</v>
      </c>
      <c r="AH42" s="149">
        <v>5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90" t="s">
        <v>160</v>
      </c>
      <c r="D43" s="187"/>
      <c r="E43" s="188">
        <v>-69.170479999999998</v>
      </c>
      <c r="F43" s="158"/>
      <c r="G43" s="158"/>
      <c r="H43" s="158"/>
      <c r="I43" s="158"/>
      <c r="J43" s="158"/>
      <c r="K43" s="158"/>
      <c r="L43" s="158"/>
      <c r="M43" s="158"/>
      <c r="N43" s="158"/>
      <c r="O43" s="158"/>
      <c r="P43" s="158"/>
      <c r="Q43" s="158"/>
      <c r="R43" s="158"/>
      <c r="S43" s="158"/>
      <c r="T43" s="158"/>
      <c r="U43" s="158"/>
      <c r="V43" s="158"/>
      <c r="W43" s="158"/>
      <c r="X43" s="158"/>
      <c r="Y43" s="149"/>
      <c r="Z43" s="149"/>
      <c r="AA43" s="149"/>
      <c r="AB43" s="149"/>
      <c r="AC43" s="149"/>
      <c r="AD43" s="149"/>
      <c r="AE43" s="149"/>
      <c r="AF43" s="149"/>
      <c r="AG43" s="149" t="s">
        <v>126</v>
      </c>
      <c r="AH43" s="149">
        <v>5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ht="33.75" outlineLevel="1" x14ac:dyDescent="0.2">
      <c r="A44" s="166">
        <v>9</v>
      </c>
      <c r="B44" s="167" t="s">
        <v>161</v>
      </c>
      <c r="C44" s="183" t="s">
        <v>162</v>
      </c>
      <c r="D44" s="168" t="s">
        <v>119</v>
      </c>
      <c r="E44" s="169">
        <v>171.71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1" t="s">
        <v>120</v>
      </c>
      <c r="S44" s="171" t="s">
        <v>106</v>
      </c>
      <c r="T44" s="172" t="s">
        <v>106</v>
      </c>
      <c r="U44" s="158">
        <v>0</v>
      </c>
      <c r="V44" s="158">
        <f>ROUND(E44*U44,2)</f>
        <v>0</v>
      </c>
      <c r="W44" s="158"/>
      <c r="X44" s="158" t="s">
        <v>121</v>
      </c>
      <c r="Y44" s="149"/>
      <c r="Z44" s="149"/>
      <c r="AA44" s="149"/>
      <c r="AB44" s="149"/>
      <c r="AC44" s="149"/>
      <c r="AD44" s="149"/>
      <c r="AE44" s="149"/>
      <c r="AF44" s="149"/>
      <c r="AG44" s="149" t="s">
        <v>122</v>
      </c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254" t="s">
        <v>159</v>
      </c>
      <c r="D45" s="255"/>
      <c r="E45" s="255"/>
      <c r="F45" s="255"/>
      <c r="G45" s="255"/>
      <c r="H45" s="158"/>
      <c r="I45" s="158"/>
      <c r="J45" s="158"/>
      <c r="K45" s="158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49"/>
      <c r="Z45" s="149"/>
      <c r="AA45" s="149"/>
      <c r="AB45" s="149"/>
      <c r="AC45" s="149"/>
      <c r="AD45" s="149"/>
      <c r="AE45" s="149"/>
      <c r="AF45" s="149"/>
      <c r="AG45" s="149" t="s">
        <v>124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90" t="s">
        <v>163</v>
      </c>
      <c r="D46" s="187"/>
      <c r="E46" s="188">
        <v>171.71</v>
      </c>
      <c r="F46" s="158"/>
      <c r="G46" s="158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58"/>
      <c r="Y46" s="149"/>
      <c r="Z46" s="149"/>
      <c r="AA46" s="149"/>
      <c r="AB46" s="149"/>
      <c r="AC46" s="149"/>
      <c r="AD46" s="149"/>
      <c r="AE46" s="149"/>
      <c r="AF46" s="149"/>
      <c r="AG46" s="149" t="s">
        <v>126</v>
      </c>
      <c r="AH46" s="149">
        <v>5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66">
        <v>10</v>
      </c>
      <c r="B47" s="167" t="s">
        <v>164</v>
      </c>
      <c r="C47" s="183" t="s">
        <v>165</v>
      </c>
      <c r="D47" s="168" t="s">
        <v>119</v>
      </c>
      <c r="E47" s="169">
        <v>34.341999999999999</v>
      </c>
      <c r="F47" s="170"/>
      <c r="G47" s="171">
        <f>ROUND(E47*F47,2)</f>
        <v>0</v>
      </c>
      <c r="H47" s="170"/>
      <c r="I47" s="171">
        <f>ROUND(E47*H47,2)</f>
        <v>0</v>
      </c>
      <c r="J47" s="170"/>
      <c r="K47" s="171">
        <f>ROUND(E47*J47,2)</f>
        <v>0</v>
      </c>
      <c r="L47" s="171">
        <v>21</v>
      </c>
      <c r="M47" s="171">
        <f>G47*(1+L47/100)</f>
        <v>0</v>
      </c>
      <c r="N47" s="171">
        <v>0</v>
      </c>
      <c r="O47" s="171">
        <f>ROUND(E47*N47,2)</f>
        <v>0</v>
      </c>
      <c r="P47" s="171">
        <v>0</v>
      </c>
      <c r="Q47" s="171">
        <f>ROUND(E47*P47,2)</f>
        <v>0</v>
      </c>
      <c r="R47" s="171" t="s">
        <v>120</v>
      </c>
      <c r="S47" s="171" t="s">
        <v>106</v>
      </c>
      <c r="T47" s="172" t="s">
        <v>106</v>
      </c>
      <c r="U47" s="158">
        <v>0.65200000000000002</v>
      </c>
      <c r="V47" s="158">
        <f>ROUND(E47*U47,2)</f>
        <v>22.39</v>
      </c>
      <c r="W47" s="158"/>
      <c r="X47" s="158" t="s">
        <v>121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122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90" t="s">
        <v>166</v>
      </c>
      <c r="D48" s="187"/>
      <c r="E48" s="188">
        <v>34.341999999999999</v>
      </c>
      <c r="F48" s="158"/>
      <c r="G48" s="158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49"/>
      <c r="Z48" s="149"/>
      <c r="AA48" s="149"/>
      <c r="AB48" s="149"/>
      <c r="AC48" s="149"/>
      <c r="AD48" s="149"/>
      <c r="AE48" s="149"/>
      <c r="AF48" s="149"/>
      <c r="AG48" s="149" t="s">
        <v>126</v>
      </c>
      <c r="AH48" s="149">
        <v>5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66">
        <v>11</v>
      </c>
      <c r="B49" s="167" t="s">
        <v>167</v>
      </c>
      <c r="C49" s="183" t="s">
        <v>168</v>
      </c>
      <c r="D49" s="168" t="s">
        <v>119</v>
      </c>
      <c r="E49" s="169">
        <v>69.170479999999998</v>
      </c>
      <c r="F49" s="170"/>
      <c r="G49" s="171">
        <f>ROUND(E49*F49,2)</f>
        <v>0</v>
      </c>
      <c r="H49" s="170"/>
      <c r="I49" s="171">
        <f>ROUND(E49*H49,2)</f>
        <v>0</v>
      </c>
      <c r="J49" s="170"/>
      <c r="K49" s="171">
        <f>ROUND(E49*J49,2)</f>
        <v>0</v>
      </c>
      <c r="L49" s="171">
        <v>21</v>
      </c>
      <c r="M49" s="171">
        <f>G49*(1+L49/100)</f>
        <v>0</v>
      </c>
      <c r="N49" s="171">
        <v>0</v>
      </c>
      <c r="O49" s="171">
        <f>ROUND(E49*N49,2)</f>
        <v>0</v>
      </c>
      <c r="P49" s="171">
        <v>0</v>
      </c>
      <c r="Q49" s="171">
        <f>ROUND(E49*P49,2)</f>
        <v>0</v>
      </c>
      <c r="R49" s="171" t="s">
        <v>120</v>
      </c>
      <c r="S49" s="171" t="s">
        <v>106</v>
      </c>
      <c r="T49" s="172" t="s">
        <v>106</v>
      </c>
      <c r="U49" s="158">
        <v>0.20200000000000001</v>
      </c>
      <c r="V49" s="158">
        <f>ROUND(E49*U49,2)</f>
        <v>13.97</v>
      </c>
      <c r="W49" s="158"/>
      <c r="X49" s="158" t="s">
        <v>121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122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54" t="s">
        <v>169</v>
      </c>
      <c r="D50" s="255"/>
      <c r="E50" s="255"/>
      <c r="F50" s="255"/>
      <c r="G50" s="255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58"/>
      <c r="Y50" s="149"/>
      <c r="Z50" s="149"/>
      <c r="AA50" s="149"/>
      <c r="AB50" s="149"/>
      <c r="AC50" s="149"/>
      <c r="AD50" s="149"/>
      <c r="AE50" s="149"/>
      <c r="AF50" s="149"/>
      <c r="AG50" s="149" t="s">
        <v>124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90" t="s">
        <v>129</v>
      </c>
      <c r="D51" s="187"/>
      <c r="E51" s="188">
        <v>14.82</v>
      </c>
      <c r="F51" s="158"/>
      <c r="G51" s="158"/>
      <c r="H51" s="158"/>
      <c r="I51" s="158"/>
      <c r="J51" s="158"/>
      <c r="K51" s="158"/>
      <c r="L51" s="158"/>
      <c r="M51" s="158"/>
      <c r="N51" s="158"/>
      <c r="O51" s="158"/>
      <c r="P51" s="158"/>
      <c r="Q51" s="158"/>
      <c r="R51" s="158"/>
      <c r="S51" s="158"/>
      <c r="T51" s="158"/>
      <c r="U51" s="158"/>
      <c r="V51" s="158"/>
      <c r="W51" s="158"/>
      <c r="X51" s="158"/>
      <c r="Y51" s="149"/>
      <c r="Z51" s="149"/>
      <c r="AA51" s="149"/>
      <c r="AB51" s="149"/>
      <c r="AC51" s="149"/>
      <c r="AD51" s="149"/>
      <c r="AE51" s="149"/>
      <c r="AF51" s="149"/>
      <c r="AG51" s="149" t="s">
        <v>126</v>
      </c>
      <c r="AH51" s="149">
        <v>5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90" t="s">
        <v>140</v>
      </c>
      <c r="D52" s="187"/>
      <c r="E52" s="188">
        <v>88.692480000000003</v>
      </c>
      <c r="F52" s="158"/>
      <c r="G52" s="158"/>
      <c r="H52" s="158"/>
      <c r="I52" s="158"/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49"/>
      <c r="Z52" s="149"/>
      <c r="AA52" s="149"/>
      <c r="AB52" s="149"/>
      <c r="AC52" s="149"/>
      <c r="AD52" s="149"/>
      <c r="AE52" s="149"/>
      <c r="AF52" s="149"/>
      <c r="AG52" s="149" t="s">
        <v>126</v>
      </c>
      <c r="AH52" s="149">
        <v>5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56"/>
      <c r="B53" s="157"/>
      <c r="C53" s="190" t="s">
        <v>170</v>
      </c>
      <c r="D53" s="187"/>
      <c r="E53" s="188">
        <v>-26.865600000000001</v>
      </c>
      <c r="F53" s="158"/>
      <c r="G53" s="158"/>
      <c r="H53" s="158"/>
      <c r="I53" s="158"/>
      <c r="J53" s="158"/>
      <c r="K53" s="158"/>
      <c r="L53" s="158"/>
      <c r="M53" s="158"/>
      <c r="N53" s="158"/>
      <c r="O53" s="158"/>
      <c r="P53" s="158"/>
      <c r="Q53" s="158"/>
      <c r="R53" s="158"/>
      <c r="S53" s="158"/>
      <c r="T53" s="158"/>
      <c r="U53" s="158"/>
      <c r="V53" s="158"/>
      <c r="W53" s="158"/>
      <c r="X53" s="158"/>
      <c r="Y53" s="149"/>
      <c r="Z53" s="149"/>
      <c r="AA53" s="149"/>
      <c r="AB53" s="149"/>
      <c r="AC53" s="149"/>
      <c r="AD53" s="149"/>
      <c r="AE53" s="149"/>
      <c r="AF53" s="149"/>
      <c r="AG53" s="149" t="s">
        <v>126</v>
      </c>
      <c r="AH53" s="149">
        <v>5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90" t="s">
        <v>171</v>
      </c>
      <c r="D54" s="187"/>
      <c r="E54" s="188">
        <v>-7.4763999999999999</v>
      </c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49"/>
      <c r="Z54" s="149"/>
      <c r="AA54" s="149"/>
      <c r="AB54" s="149"/>
      <c r="AC54" s="149"/>
      <c r="AD54" s="149"/>
      <c r="AE54" s="149"/>
      <c r="AF54" s="149"/>
      <c r="AG54" s="149" t="s">
        <v>126</v>
      </c>
      <c r="AH54" s="149">
        <v>5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66">
        <v>12</v>
      </c>
      <c r="B55" s="167" t="s">
        <v>172</v>
      </c>
      <c r="C55" s="183" t="s">
        <v>173</v>
      </c>
      <c r="D55" s="168" t="s">
        <v>119</v>
      </c>
      <c r="E55" s="169">
        <v>26.865600000000001</v>
      </c>
      <c r="F55" s="170"/>
      <c r="G55" s="171">
        <f>ROUND(E55*F55,2)</f>
        <v>0</v>
      </c>
      <c r="H55" s="170"/>
      <c r="I55" s="171">
        <f>ROUND(E55*H55,2)</f>
        <v>0</v>
      </c>
      <c r="J55" s="170"/>
      <c r="K55" s="171">
        <f>ROUND(E55*J55,2)</f>
        <v>0</v>
      </c>
      <c r="L55" s="171">
        <v>21</v>
      </c>
      <c r="M55" s="171">
        <f>G55*(1+L55/100)</f>
        <v>0</v>
      </c>
      <c r="N55" s="171">
        <v>1.7</v>
      </c>
      <c r="O55" s="171">
        <f>ROUND(E55*N55,2)</f>
        <v>45.67</v>
      </c>
      <c r="P55" s="171">
        <v>0</v>
      </c>
      <c r="Q55" s="171">
        <f>ROUND(E55*P55,2)</f>
        <v>0</v>
      </c>
      <c r="R55" s="171" t="s">
        <v>120</v>
      </c>
      <c r="S55" s="171" t="s">
        <v>106</v>
      </c>
      <c r="T55" s="172" t="s">
        <v>106</v>
      </c>
      <c r="U55" s="158">
        <v>1.587</v>
      </c>
      <c r="V55" s="158">
        <f>ROUND(E55*U55,2)</f>
        <v>42.64</v>
      </c>
      <c r="W55" s="158"/>
      <c r="X55" s="158" t="s">
        <v>121</v>
      </c>
      <c r="Y55" s="149"/>
      <c r="Z55" s="149"/>
      <c r="AA55" s="149"/>
      <c r="AB55" s="149"/>
      <c r="AC55" s="149"/>
      <c r="AD55" s="149"/>
      <c r="AE55" s="149"/>
      <c r="AF55" s="149"/>
      <c r="AG55" s="149" t="s">
        <v>122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ht="22.5" outlineLevel="1" x14ac:dyDescent="0.2">
      <c r="A56" s="156"/>
      <c r="B56" s="157"/>
      <c r="C56" s="254" t="s">
        <v>174</v>
      </c>
      <c r="D56" s="255"/>
      <c r="E56" s="255"/>
      <c r="F56" s="255"/>
      <c r="G56" s="255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58"/>
      <c r="Y56" s="149"/>
      <c r="Z56" s="149"/>
      <c r="AA56" s="149"/>
      <c r="AB56" s="149"/>
      <c r="AC56" s="149"/>
      <c r="AD56" s="149"/>
      <c r="AE56" s="149"/>
      <c r="AF56" s="149"/>
      <c r="AG56" s="149" t="s">
        <v>124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89" t="str">
        <f>C56</f>
        <v>sypaninou z vhodných hornin tř. 1 - 4 nebo materiálem připraveným podél výkopu ve vzdálenosti do 3 m od jeho kraje, pro jakoukoliv hloubku výkopu a jakoukoliv míru zhutnění,</v>
      </c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90" t="s">
        <v>175</v>
      </c>
      <c r="D57" s="187"/>
      <c r="E57" s="188">
        <v>22.305599999999998</v>
      </c>
      <c r="F57" s="158"/>
      <c r="G57" s="158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58"/>
      <c r="Y57" s="149"/>
      <c r="Z57" s="149"/>
      <c r="AA57" s="149"/>
      <c r="AB57" s="149"/>
      <c r="AC57" s="149"/>
      <c r="AD57" s="149"/>
      <c r="AE57" s="149"/>
      <c r="AF57" s="149"/>
      <c r="AG57" s="149" t="s">
        <v>126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90" t="s">
        <v>176</v>
      </c>
      <c r="D58" s="187"/>
      <c r="E58" s="188">
        <v>4.5599999999999996</v>
      </c>
      <c r="F58" s="158"/>
      <c r="G58" s="158"/>
      <c r="H58" s="158"/>
      <c r="I58" s="158"/>
      <c r="J58" s="158"/>
      <c r="K58" s="158"/>
      <c r="L58" s="158"/>
      <c r="M58" s="158"/>
      <c r="N58" s="158"/>
      <c r="O58" s="158"/>
      <c r="P58" s="158"/>
      <c r="Q58" s="158"/>
      <c r="R58" s="158"/>
      <c r="S58" s="158"/>
      <c r="T58" s="158"/>
      <c r="U58" s="158"/>
      <c r="V58" s="158"/>
      <c r="W58" s="158"/>
      <c r="X58" s="158"/>
      <c r="Y58" s="149"/>
      <c r="Z58" s="149"/>
      <c r="AA58" s="149"/>
      <c r="AB58" s="149"/>
      <c r="AC58" s="149"/>
      <c r="AD58" s="149"/>
      <c r="AE58" s="149"/>
      <c r="AF58" s="149"/>
      <c r="AG58" s="149" t="s">
        <v>126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66">
        <v>13</v>
      </c>
      <c r="B59" s="167" t="s">
        <v>177</v>
      </c>
      <c r="C59" s="183" t="s">
        <v>178</v>
      </c>
      <c r="D59" s="168" t="s">
        <v>119</v>
      </c>
      <c r="E59" s="169">
        <v>34.341999999999999</v>
      </c>
      <c r="F59" s="170"/>
      <c r="G59" s="171">
        <f>ROUND(E59*F59,2)</f>
        <v>0</v>
      </c>
      <c r="H59" s="170"/>
      <c r="I59" s="171">
        <f>ROUND(E59*H59,2)</f>
        <v>0</v>
      </c>
      <c r="J59" s="170"/>
      <c r="K59" s="171">
        <f>ROUND(E59*J59,2)</f>
        <v>0</v>
      </c>
      <c r="L59" s="171">
        <v>21</v>
      </c>
      <c r="M59" s="171">
        <f>G59*(1+L59/100)</f>
        <v>0</v>
      </c>
      <c r="N59" s="171">
        <v>0</v>
      </c>
      <c r="O59" s="171">
        <f>ROUND(E59*N59,2)</f>
        <v>0</v>
      </c>
      <c r="P59" s="171">
        <v>0</v>
      </c>
      <c r="Q59" s="171">
        <f>ROUND(E59*P59,2)</f>
        <v>0</v>
      </c>
      <c r="R59" s="171" t="s">
        <v>120</v>
      </c>
      <c r="S59" s="171" t="s">
        <v>106</v>
      </c>
      <c r="T59" s="172" t="s">
        <v>106</v>
      </c>
      <c r="U59" s="158">
        <v>0</v>
      </c>
      <c r="V59" s="158">
        <f>ROUND(E59*U59,2)</f>
        <v>0</v>
      </c>
      <c r="W59" s="158"/>
      <c r="X59" s="158" t="s">
        <v>121</v>
      </c>
      <c r="Y59" s="149"/>
      <c r="Z59" s="149"/>
      <c r="AA59" s="149"/>
      <c r="AB59" s="149"/>
      <c r="AC59" s="149"/>
      <c r="AD59" s="149"/>
      <c r="AE59" s="149"/>
      <c r="AF59" s="149"/>
      <c r="AG59" s="149" t="s">
        <v>122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190" t="s">
        <v>166</v>
      </c>
      <c r="D60" s="187"/>
      <c r="E60" s="188">
        <v>34.341999999999999</v>
      </c>
      <c r="F60" s="158"/>
      <c r="G60" s="158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58"/>
      <c r="Y60" s="149"/>
      <c r="Z60" s="149"/>
      <c r="AA60" s="149"/>
      <c r="AB60" s="149"/>
      <c r="AC60" s="149"/>
      <c r="AD60" s="149"/>
      <c r="AE60" s="149"/>
      <c r="AF60" s="149"/>
      <c r="AG60" s="149" t="s">
        <v>126</v>
      </c>
      <c r="AH60" s="149">
        <v>5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60" t="s">
        <v>101</v>
      </c>
      <c r="B61" s="161" t="s">
        <v>63</v>
      </c>
      <c r="C61" s="181" t="s">
        <v>64</v>
      </c>
      <c r="D61" s="162"/>
      <c r="E61" s="163"/>
      <c r="F61" s="164"/>
      <c r="G61" s="164">
        <f>SUMIF(AG62:AG65,"&lt;&gt;NOR",G62:G65)</f>
        <v>0</v>
      </c>
      <c r="H61" s="164"/>
      <c r="I61" s="164">
        <f>SUM(I62:I65)</f>
        <v>0</v>
      </c>
      <c r="J61" s="164"/>
      <c r="K61" s="164">
        <f>SUM(K62:K65)</f>
        <v>0</v>
      </c>
      <c r="L61" s="164"/>
      <c r="M61" s="164">
        <f>SUM(M62:M65)</f>
        <v>0</v>
      </c>
      <c r="N61" s="164"/>
      <c r="O61" s="164">
        <f>SUM(O62:O65)</f>
        <v>14.14</v>
      </c>
      <c r="P61" s="164"/>
      <c r="Q61" s="164">
        <f>SUM(Q62:Q65)</f>
        <v>0</v>
      </c>
      <c r="R61" s="164"/>
      <c r="S61" s="164"/>
      <c r="T61" s="165"/>
      <c r="U61" s="159"/>
      <c r="V61" s="159">
        <f>SUM(V62:V65)</f>
        <v>9.85</v>
      </c>
      <c r="W61" s="159"/>
      <c r="X61" s="159"/>
      <c r="AG61" t="s">
        <v>102</v>
      </c>
    </row>
    <row r="62" spans="1:60" outlineLevel="1" x14ac:dyDescent="0.2">
      <c r="A62" s="166">
        <v>14</v>
      </c>
      <c r="B62" s="167" t="s">
        <v>179</v>
      </c>
      <c r="C62" s="183" t="s">
        <v>180</v>
      </c>
      <c r="D62" s="168" t="s">
        <v>119</v>
      </c>
      <c r="E62" s="169">
        <v>7.4763999999999999</v>
      </c>
      <c r="F62" s="170"/>
      <c r="G62" s="171">
        <f>ROUND(E62*F62,2)</f>
        <v>0</v>
      </c>
      <c r="H62" s="170"/>
      <c r="I62" s="171">
        <f>ROUND(E62*H62,2)</f>
        <v>0</v>
      </c>
      <c r="J62" s="170"/>
      <c r="K62" s="171">
        <f>ROUND(E62*J62,2)</f>
        <v>0</v>
      </c>
      <c r="L62" s="171">
        <v>21</v>
      </c>
      <c r="M62" s="171">
        <f>G62*(1+L62/100)</f>
        <v>0</v>
      </c>
      <c r="N62" s="171">
        <v>1.8907700000000001</v>
      </c>
      <c r="O62" s="171">
        <f>ROUND(E62*N62,2)</f>
        <v>14.14</v>
      </c>
      <c r="P62" s="171">
        <v>0</v>
      </c>
      <c r="Q62" s="171">
        <f>ROUND(E62*P62,2)</f>
        <v>0</v>
      </c>
      <c r="R62" s="171" t="s">
        <v>181</v>
      </c>
      <c r="S62" s="171" t="s">
        <v>106</v>
      </c>
      <c r="T62" s="172" t="s">
        <v>106</v>
      </c>
      <c r="U62" s="158">
        <v>1.3169999999999999</v>
      </c>
      <c r="V62" s="158">
        <f>ROUND(E62*U62,2)</f>
        <v>9.85</v>
      </c>
      <c r="W62" s="158"/>
      <c r="X62" s="158" t="s">
        <v>121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122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254" t="s">
        <v>182</v>
      </c>
      <c r="D63" s="255"/>
      <c r="E63" s="255"/>
      <c r="F63" s="255"/>
      <c r="G63" s="255"/>
      <c r="H63" s="158"/>
      <c r="I63" s="158"/>
      <c r="J63" s="158"/>
      <c r="K63" s="158"/>
      <c r="L63" s="158"/>
      <c r="M63" s="158"/>
      <c r="N63" s="158"/>
      <c r="O63" s="158"/>
      <c r="P63" s="158"/>
      <c r="Q63" s="158"/>
      <c r="R63" s="158"/>
      <c r="S63" s="158"/>
      <c r="T63" s="158"/>
      <c r="U63" s="158"/>
      <c r="V63" s="158"/>
      <c r="W63" s="158"/>
      <c r="X63" s="158"/>
      <c r="Y63" s="149"/>
      <c r="Z63" s="149"/>
      <c r="AA63" s="149"/>
      <c r="AB63" s="149"/>
      <c r="AC63" s="149"/>
      <c r="AD63" s="149"/>
      <c r="AE63" s="149"/>
      <c r="AF63" s="149"/>
      <c r="AG63" s="149" t="s">
        <v>124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90" t="s">
        <v>183</v>
      </c>
      <c r="D64" s="187"/>
      <c r="E64" s="188">
        <v>5.5763999999999996</v>
      </c>
      <c r="F64" s="158"/>
      <c r="G64" s="158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58"/>
      <c r="Y64" s="149"/>
      <c r="Z64" s="149"/>
      <c r="AA64" s="149"/>
      <c r="AB64" s="149"/>
      <c r="AC64" s="149"/>
      <c r="AD64" s="149"/>
      <c r="AE64" s="149"/>
      <c r="AF64" s="149"/>
      <c r="AG64" s="149" t="s">
        <v>126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90" t="s">
        <v>184</v>
      </c>
      <c r="D65" s="187"/>
      <c r="E65" s="188">
        <v>1.9</v>
      </c>
      <c r="F65" s="158"/>
      <c r="G65" s="158"/>
      <c r="H65" s="158"/>
      <c r="I65" s="158"/>
      <c r="J65" s="158"/>
      <c r="K65" s="158"/>
      <c r="L65" s="158"/>
      <c r="M65" s="158"/>
      <c r="N65" s="158"/>
      <c r="O65" s="158"/>
      <c r="P65" s="158"/>
      <c r="Q65" s="158"/>
      <c r="R65" s="158"/>
      <c r="S65" s="158"/>
      <c r="T65" s="158"/>
      <c r="U65" s="158"/>
      <c r="V65" s="158"/>
      <c r="W65" s="158"/>
      <c r="X65" s="158"/>
      <c r="Y65" s="149"/>
      <c r="Z65" s="149"/>
      <c r="AA65" s="149"/>
      <c r="AB65" s="149"/>
      <c r="AC65" s="149"/>
      <c r="AD65" s="149"/>
      <c r="AE65" s="149"/>
      <c r="AF65" s="149"/>
      <c r="AG65" s="149" t="s">
        <v>126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x14ac:dyDescent="0.2">
      <c r="A66" s="160" t="s">
        <v>101</v>
      </c>
      <c r="B66" s="161" t="s">
        <v>65</v>
      </c>
      <c r="C66" s="181" t="s">
        <v>66</v>
      </c>
      <c r="D66" s="162"/>
      <c r="E66" s="163"/>
      <c r="F66" s="164"/>
      <c r="G66" s="164">
        <f>SUMIF(AG67:AG115,"&lt;&gt;NOR",G67:G115)</f>
        <v>0</v>
      </c>
      <c r="H66" s="164"/>
      <c r="I66" s="164">
        <f>SUM(I67:I115)</f>
        <v>0</v>
      </c>
      <c r="J66" s="164"/>
      <c r="K66" s="164">
        <f>SUM(K67:K115)</f>
        <v>0</v>
      </c>
      <c r="L66" s="164"/>
      <c r="M66" s="164">
        <f>SUM(M67:M115)</f>
        <v>0</v>
      </c>
      <c r="N66" s="164"/>
      <c r="O66" s="164">
        <f>SUM(O67:O115)</f>
        <v>0.57000000000000006</v>
      </c>
      <c r="P66" s="164"/>
      <c r="Q66" s="164">
        <f>SUM(Q67:Q115)</f>
        <v>0</v>
      </c>
      <c r="R66" s="164"/>
      <c r="S66" s="164"/>
      <c r="T66" s="165"/>
      <c r="U66" s="159"/>
      <c r="V66" s="159">
        <f>SUM(V67:V115)</f>
        <v>80.779999999999973</v>
      </c>
      <c r="W66" s="159"/>
      <c r="X66" s="159"/>
      <c r="AG66" t="s">
        <v>102</v>
      </c>
    </row>
    <row r="67" spans="1:60" ht="22.5" outlineLevel="1" x14ac:dyDescent="0.2">
      <c r="A67" s="166">
        <v>15</v>
      </c>
      <c r="B67" s="167" t="s">
        <v>185</v>
      </c>
      <c r="C67" s="183" t="s">
        <v>186</v>
      </c>
      <c r="D67" s="168" t="s">
        <v>187</v>
      </c>
      <c r="E67" s="169">
        <v>43.9</v>
      </c>
      <c r="F67" s="170"/>
      <c r="G67" s="171">
        <f>ROUND(E67*F67,2)</f>
        <v>0</v>
      </c>
      <c r="H67" s="170"/>
      <c r="I67" s="171">
        <f>ROUND(E67*H67,2)</f>
        <v>0</v>
      </c>
      <c r="J67" s="170"/>
      <c r="K67" s="171">
        <f>ROUND(E67*J67,2)</f>
        <v>0</v>
      </c>
      <c r="L67" s="171">
        <v>21</v>
      </c>
      <c r="M67" s="171">
        <f>G67*(1+L67/100)</f>
        <v>0</v>
      </c>
      <c r="N67" s="171">
        <v>0</v>
      </c>
      <c r="O67" s="171">
        <f>ROUND(E67*N67,2)</f>
        <v>0</v>
      </c>
      <c r="P67" s="171">
        <v>0</v>
      </c>
      <c r="Q67" s="171">
        <f>ROUND(E67*P67,2)</f>
        <v>0</v>
      </c>
      <c r="R67" s="171" t="s">
        <v>181</v>
      </c>
      <c r="S67" s="171" t="s">
        <v>106</v>
      </c>
      <c r="T67" s="172" t="s">
        <v>106</v>
      </c>
      <c r="U67" s="158">
        <v>5.3999999999999999E-2</v>
      </c>
      <c r="V67" s="158">
        <f>ROUND(E67*U67,2)</f>
        <v>2.37</v>
      </c>
      <c r="W67" s="158"/>
      <c r="X67" s="158" t="s">
        <v>121</v>
      </c>
      <c r="Y67" s="149"/>
      <c r="Z67" s="149"/>
      <c r="AA67" s="149"/>
      <c r="AB67" s="149"/>
      <c r="AC67" s="149"/>
      <c r="AD67" s="149"/>
      <c r="AE67" s="149"/>
      <c r="AF67" s="149"/>
      <c r="AG67" s="149" t="s">
        <v>122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254" t="s">
        <v>182</v>
      </c>
      <c r="D68" s="255"/>
      <c r="E68" s="255"/>
      <c r="F68" s="255"/>
      <c r="G68" s="255"/>
      <c r="H68" s="158"/>
      <c r="I68" s="158"/>
      <c r="J68" s="158"/>
      <c r="K68" s="158"/>
      <c r="L68" s="158"/>
      <c r="M68" s="158"/>
      <c r="N68" s="158"/>
      <c r="O68" s="158"/>
      <c r="P68" s="158"/>
      <c r="Q68" s="158"/>
      <c r="R68" s="158"/>
      <c r="S68" s="158"/>
      <c r="T68" s="158"/>
      <c r="U68" s="158"/>
      <c r="V68" s="158"/>
      <c r="W68" s="158"/>
      <c r="X68" s="158"/>
      <c r="Y68" s="149"/>
      <c r="Z68" s="149"/>
      <c r="AA68" s="149"/>
      <c r="AB68" s="149"/>
      <c r="AC68" s="149"/>
      <c r="AD68" s="149"/>
      <c r="AE68" s="149"/>
      <c r="AF68" s="149"/>
      <c r="AG68" s="149" t="s">
        <v>124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90" t="s">
        <v>188</v>
      </c>
      <c r="D69" s="187"/>
      <c r="E69" s="188">
        <v>43.9</v>
      </c>
      <c r="F69" s="158"/>
      <c r="G69" s="158"/>
      <c r="H69" s="158"/>
      <c r="I69" s="158"/>
      <c r="J69" s="158"/>
      <c r="K69" s="158"/>
      <c r="L69" s="158"/>
      <c r="M69" s="158"/>
      <c r="N69" s="158"/>
      <c r="O69" s="158"/>
      <c r="P69" s="158"/>
      <c r="Q69" s="158"/>
      <c r="R69" s="158"/>
      <c r="S69" s="158"/>
      <c r="T69" s="158"/>
      <c r="U69" s="158"/>
      <c r="V69" s="158"/>
      <c r="W69" s="158"/>
      <c r="X69" s="158"/>
      <c r="Y69" s="149"/>
      <c r="Z69" s="149"/>
      <c r="AA69" s="149"/>
      <c r="AB69" s="149"/>
      <c r="AC69" s="149"/>
      <c r="AD69" s="149"/>
      <c r="AE69" s="149"/>
      <c r="AF69" s="149"/>
      <c r="AG69" s="149" t="s">
        <v>126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ht="22.5" outlineLevel="1" x14ac:dyDescent="0.2">
      <c r="A70" s="166">
        <v>16</v>
      </c>
      <c r="B70" s="167" t="s">
        <v>189</v>
      </c>
      <c r="C70" s="183" t="s">
        <v>190</v>
      </c>
      <c r="D70" s="168" t="s">
        <v>187</v>
      </c>
      <c r="E70" s="169">
        <v>70.64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71">
        <v>0</v>
      </c>
      <c r="O70" s="171">
        <f>ROUND(E70*N70,2)</f>
        <v>0</v>
      </c>
      <c r="P70" s="171">
        <v>0</v>
      </c>
      <c r="Q70" s="171">
        <f>ROUND(E70*P70,2)</f>
        <v>0</v>
      </c>
      <c r="R70" s="171" t="s">
        <v>181</v>
      </c>
      <c r="S70" s="171" t="s">
        <v>106</v>
      </c>
      <c r="T70" s="172" t="s">
        <v>106</v>
      </c>
      <c r="U70" s="158">
        <v>0.17199999999999999</v>
      </c>
      <c r="V70" s="158">
        <f>ROUND(E70*U70,2)</f>
        <v>12.15</v>
      </c>
      <c r="W70" s="158"/>
      <c r="X70" s="158" t="s">
        <v>121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122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56"/>
      <c r="B71" s="157"/>
      <c r="C71" s="254" t="s">
        <v>182</v>
      </c>
      <c r="D71" s="255"/>
      <c r="E71" s="255"/>
      <c r="F71" s="255"/>
      <c r="G71" s="255"/>
      <c r="H71" s="158"/>
      <c r="I71" s="158"/>
      <c r="J71" s="158"/>
      <c r="K71" s="158"/>
      <c r="L71" s="158"/>
      <c r="M71" s="158"/>
      <c r="N71" s="158"/>
      <c r="O71" s="158"/>
      <c r="P71" s="158"/>
      <c r="Q71" s="158"/>
      <c r="R71" s="158"/>
      <c r="S71" s="158"/>
      <c r="T71" s="158"/>
      <c r="U71" s="158"/>
      <c r="V71" s="158"/>
      <c r="W71" s="158"/>
      <c r="X71" s="158"/>
      <c r="Y71" s="149"/>
      <c r="Z71" s="149"/>
      <c r="AA71" s="149"/>
      <c r="AB71" s="149"/>
      <c r="AC71" s="149"/>
      <c r="AD71" s="149"/>
      <c r="AE71" s="149"/>
      <c r="AF71" s="149"/>
      <c r="AG71" s="149" t="s">
        <v>124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56"/>
      <c r="B72" s="157"/>
      <c r="C72" s="190" t="s">
        <v>191</v>
      </c>
      <c r="D72" s="187"/>
      <c r="E72" s="188">
        <v>70.64</v>
      </c>
      <c r="F72" s="158"/>
      <c r="G72" s="158"/>
      <c r="H72" s="158"/>
      <c r="I72" s="158"/>
      <c r="J72" s="158"/>
      <c r="K72" s="158"/>
      <c r="L72" s="158"/>
      <c r="M72" s="158"/>
      <c r="N72" s="158"/>
      <c r="O72" s="158"/>
      <c r="P72" s="158"/>
      <c r="Q72" s="158"/>
      <c r="R72" s="158"/>
      <c r="S72" s="158"/>
      <c r="T72" s="158"/>
      <c r="U72" s="158"/>
      <c r="V72" s="158"/>
      <c r="W72" s="158"/>
      <c r="X72" s="158"/>
      <c r="Y72" s="149"/>
      <c r="Z72" s="149"/>
      <c r="AA72" s="149"/>
      <c r="AB72" s="149"/>
      <c r="AC72" s="149"/>
      <c r="AD72" s="149"/>
      <c r="AE72" s="149"/>
      <c r="AF72" s="149"/>
      <c r="AG72" s="149" t="s">
        <v>126</v>
      </c>
      <c r="AH72" s="149">
        <v>0</v>
      </c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66">
        <v>17</v>
      </c>
      <c r="B73" s="167" t="s">
        <v>192</v>
      </c>
      <c r="C73" s="183" t="s">
        <v>193</v>
      </c>
      <c r="D73" s="168" t="s">
        <v>194</v>
      </c>
      <c r="E73" s="169">
        <v>8</v>
      </c>
      <c r="F73" s="170"/>
      <c r="G73" s="171">
        <f>ROUND(E73*F73,2)</f>
        <v>0</v>
      </c>
      <c r="H73" s="170"/>
      <c r="I73" s="171">
        <f>ROUND(E73*H73,2)</f>
        <v>0</v>
      </c>
      <c r="J73" s="170"/>
      <c r="K73" s="171">
        <f>ROUND(E73*J73,2)</f>
        <v>0</v>
      </c>
      <c r="L73" s="171">
        <v>21</v>
      </c>
      <c r="M73" s="171">
        <f>G73*(1+L73/100)</f>
        <v>0</v>
      </c>
      <c r="N73" s="171">
        <v>0</v>
      </c>
      <c r="O73" s="171">
        <f>ROUND(E73*N73,2)</f>
        <v>0</v>
      </c>
      <c r="P73" s="171">
        <v>0</v>
      </c>
      <c r="Q73" s="171">
        <f>ROUND(E73*P73,2)</f>
        <v>0</v>
      </c>
      <c r="R73" s="171" t="s">
        <v>181</v>
      </c>
      <c r="S73" s="171" t="s">
        <v>106</v>
      </c>
      <c r="T73" s="172" t="s">
        <v>106</v>
      </c>
      <c r="U73" s="158">
        <v>0.21648000000000001</v>
      </c>
      <c r="V73" s="158">
        <f>ROUND(E73*U73,2)</f>
        <v>1.73</v>
      </c>
      <c r="W73" s="158"/>
      <c r="X73" s="158" t="s">
        <v>121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122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254" t="s">
        <v>182</v>
      </c>
      <c r="D74" s="255"/>
      <c r="E74" s="255"/>
      <c r="F74" s="255"/>
      <c r="G74" s="255"/>
      <c r="H74" s="158"/>
      <c r="I74" s="158"/>
      <c r="J74" s="158"/>
      <c r="K74" s="158"/>
      <c r="L74" s="158"/>
      <c r="M74" s="158"/>
      <c r="N74" s="158"/>
      <c r="O74" s="158"/>
      <c r="P74" s="158"/>
      <c r="Q74" s="158"/>
      <c r="R74" s="158"/>
      <c r="S74" s="158"/>
      <c r="T74" s="158"/>
      <c r="U74" s="158"/>
      <c r="V74" s="158"/>
      <c r="W74" s="158"/>
      <c r="X74" s="158"/>
      <c r="Y74" s="149"/>
      <c r="Z74" s="149"/>
      <c r="AA74" s="149"/>
      <c r="AB74" s="149"/>
      <c r="AC74" s="149"/>
      <c r="AD74" s="149"/>
      <c r="AE74" s="149"/>
      <c r="AF74" s="149"/>
      <c r="AG74" s="149" t="s">
        <v>124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66">
        <v>18</v>
      </c>
      <c r="B75" s="167" t="s">
        <v>195</v>
      </c>
      <c r="C75" s="183" t="s">
        <v>196</v>
      </c>
      <c r="D75" s="168" t="s">
        <v>194</v>
      </c>
      <c r="E75" s="169">
        <v>12</v>
      </c>
      <c r="F75" s="170"/>
      <c r="G75" s="171">
        <f>ROUND(E75*F75,2)</f>
        <v>0</v>
      </c>
      <c r="H75" s="170"/>
      <c r="I75" s="171">
        <f>ROUND(E75*H75,2)</f>
        <v>0</v>
      </c>
      <c r="J75" s="170"/>
      <c r="K75" s="171">
        <f>ROUND(E75*J75,2)</f>
        <v>0</v>
      </c>
      <c r="L75" s="171">
        <v>21</v>
      </c>
      <c r="M75" s="171">
        <f>G75*(1+L75/100)</f>
        <v>0</v>
      </c>
      <c r="N75" s="171">
        <v>0</v>
      </c>
      <c r="O75" s="171">
        <f>ROUND(E75*N75,2)</f>
        <v>0</v>
      </c>
      <c r="P75" s="171">
        <v>0</v>
      </c>
      <c r="Q75" s="171">
        <f>ROUND(E75*P75,2)</f>
        <v>0</v>
      </c>
      <c r="R75" s="171" t="s">
        <v>181</v>
      </c>
      <c r="S75" s="171" t="s">
        <v>106</v>
      </c>
      <c r="T75" s="172" t="s">
        <v>106</v>
      </c>
      <c r="U75" s="158">
        <v>0.32328000000000001</v>
      </c>
      <c r="V75" s="158">
        <f>ROUND(E75*U75,2)</f>
        <v>3.88</v>
      </c>
      <c r="W75" s="158"/>
      <c r="X75" s="158" t="s">
        <v>121</v>
      </c>
      <c r="Y75" s="149"/>
      <c r="Z75" s="149"/>
      <c r="AA75" s="149"/>
      <c r="AB75" s="149"/>
      <c r="AC75" s="149"/>
      <c r="AD75" s="149"/>
      <c r="AE75" s="149"/>
      <c r="AF75" s="149"/>
      <c r="AG75" s="149" t="s">
        <v>122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254" t="s">
        <v>182</v>
      </c>
      <c r="D76" s="255"/>
      <c r="E76" s="255"/>
      <c r="F76" s="255"/>
      <c r="G76" s="255"/>
      <c r="H76" s="158"/>
      <c r="I76" s="158"/>
      <c r="J76" s="158"/>
      <c r="K76" s="158"/>
      <c r="L76" s="158"/>
      <c r="M76" s="158"/>
      <c r="N76" s="158"/>
      <c r="O76" s="158"/>
      <c r="P76" s="158"/>
      <c r="Q76" s="158"/>
      <c r="R76" s="158"/>
      <c r="S76" s="158"/>
      <c r="T76" s="158"/>
      <c r="U76" s="158"/>
      <c r="V76" s="158"/>
      <c r="W76" s="158"/>
      <c r="X76" s="158"/>
      <c r="Y76" s="149"/>
      <c r="Z76" s="149"/>
      <c r="AA76" s="149"/>
      <c r="AB76" s="149"/>
      <c r="AC76" s="149"/>
      <c r="AD76" s="149"/>
      <c r="AE76" s="149"/>
      <c r="AF76" s="149"/>
      <c r="AG76" s="149" t="s">
        <v>124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1" x14ac:dyDescent="0.2">
      <c r="A77" s="173">
        <v>19</v>
      </c>
      <c r="B77" s="174" t="s">
        <v>197</v>
      </c>
      <c r="C77" s="182" t="s">
        <v>198</v>
      </c>
      <c r="D77" s="175" t="s">
        <v>194</v>
      </c>
      <c r="E77" s="176">
        <v>1</v>
      </c>
      <c r="F77" s="177"/>
      <c r="G77" s="178">
        <f>ROUND(E77*F77,2)</f>
        <v>0</v>
      </c>
      <c r="H77" s="177"/>
      <c r="I77" s="178">
        <f>ROUND(E77*H77,2)</f>
        <v>0</v>
      </c>
      <c r="J77" s="177"/>
      <c r="K77" s="178">
        <f>ROUND(E77*J77,2)</f>
        <v>0</v>
      </c>
      <c r="L77" s="178">
        <v>21</v>
      </c>
      <c r="M77" s="178">
        <f>G77*(1+L77/100)</f>
        <v>0</v>
      </c>
      <c r="N77" s="178">
        <v>4.0999999999999999E-4</v>
      </c>
      <c r="O77" s="178">
        <f>ROUND(E77*N77,2)</f>
        <v>0</v>
      </c>
      <c r="P77" s="178">
        <v>0</v>
      </c>
      <c r="Q77" s="178">
        <f>ROUND(E77*P77,2)</f>
        <v>0</v>
      </c>
      <c r="R77" s="178" t="s">
        <v>181</v>
      </c>
      <c r="S77" s="178" t="s">
        <v>106</v>
      </c>
      <c r="T77" s="179" t="s">
        <v>106</v>
      </c>
      <c r="U77" s="158">
        <v>1.8660000000000001</v>
      </c>
      <c r="V77" s="158">
        <f>ROUND(E77*U77,2)</f>
        <v>1.87</v>
      </c>
      <c r="W77" s="158"/>
      <c r="X77" s="158" t="s">
        <v>121</v>
      </c>
      <c r="Y77" s="149"/>
      <c r="Z77" s="149"/>
      <c r="AA77" s="149"/>
      <c r="AB77" s="149"/>
      <c r="AC77" s="149"/>
      <c r="AD77" s="149"/>
      <c r="AE77" s="149"/>
      <c r="AF77" s="149"/>
      <c r="AG77" s="149" t="s">
        <v>122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66">
        <v>20</v>
      </c>
      <c r="B78" s="167" t="s">
        <v>199</v>
      </c>
      <c r="C78" s="183" t="s">
        <v>200</v>
      </c>
      <c r="D78" s="168" t="s">
        <v>187</v>
      </c>
      <c r="E78" s="169">
        <v>114.54</v>
      </c>
      <c r="F78" s="170"/>
      <c r="G78" s="171">
        <f>ROUND(E78*F78,2)</f>
        <v>0</v>
      </c>
      <c r="H78" s="170"/>
      <c r="I78" s="171">
        <f>ROUND(E78*H78,2)</f>
        <v>0</v>
      </c>
      <c r="J78" s="170"/>
      <c r="K78" s="171">
        <f>ROUND(E78*J78,2)</f>
        <v>0</v>
      </c>
      <c r="L78" s="171">
        <v>21</v>
      </c>
      <c r="M78" s="171">
        <f>G78*(1+L78/100)</f>
        <v>0</v>
      </c>
      <c r="N78" s="171">
        <v>0</v>
      </c>
      <c r="O78" s="171">
        <f>ROUND(E78*N78,2)</f>
        <v>0</v>
      </c>
      <c r="P78" s="171">
        <v>0</v>
      </c>
      <c r="Q78" s="171">
        <f>ROUND(E78*P78,2)</f>
        <v>0</v>
      </c>
      <c r="R78" s="171" t="s">
        <v>181</v>
      </c>
      <c r="S78" s="171" t="s">
        <v>106</v>
      </c>
      <c r="T78" s="172" t="s">
        <v>106</v>
      </c>
      <c r="U78" s="158">
        <v>4.3999999999999997E-2</v>
      </c>
      <c r="V78" s="158">
        <f>ROUND(E78*U78,2)</f>
        <v>5.04</v>
      </c>
      <c r="W78" s="158"/>
      <c r="X78" s="158" t="s">
        <v>121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122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254" t="s">
        <v>201</v>
      </c>
      <c r="D79" s="255"/>
      <c r="E79" s="255"/>
      <c r="F79" s="255"/>
      <c r="G79" s="255"/>
      <c r="H79" s="158"/>
      <c r="I79" s="158"/>
      <c r="J79" s="158"/>
      <c r="K79" s="158"/>
      <c r="L79" s="158"/>
      <c r="M79" s="158"/>
      <c r="N79" s="158"/>
      <c r="O79" s="158"/>
      <c r="P79" s="158"/>
      <c r="Q79" s="158"/>
      <c r="R79" s="158"/>
      <c r="S79" s="158"/>
      <c r="T79" s="158"/>
      <c r="U79" s="158"/>
      <c r="V79" s="158"/>
      <c r="W79" s="158"/>
      <c r="X79" s="158"/>
      <c r="Y79" s="149"/>
      <c r="Z79" s="149"/>
      <c r="AA79" s="149"/>
      <c r="AB79" s="149"/>
      <c r="AC79" s="149"/>
      <c r="AD79" s="149"/>
      <c r="AE79" s="149"/>
      <c r="AF79" s="149"/>
      <c r="AG79" s="149" t="s">
        <v>124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89" t="str">
        <f>C79</f>
        <v>přísun, montáže, demontáže a odsunu zkoušecího čerpadla, napuštění tlakovou vodou a dodání vody pro tlakovou zkoušku,</v>
      </c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90" t="s">
        <v>202</v>
      </c>
      <c r="D80" s="187"/>
      <c r="E80" s="188">
        <v>43.9</v>
      </c>
      <c r="F80" s="158"/>
      <c r="G80" s="158"/>
      <c r="H80" s="158"/>
      <c r="I80" s="158"/>
      <c r="J80" s="158"/>
      <c r="K80" s="158"/>
      <c r="L80" s="158"/>
      <c r="M80" s="158"/>
      <c r="N80" s="158"/>
      <c r="O80" s="158"/>
      <c r="P80" s="158"/>
      <c r="Q80" s="158"/>
      <c r="R80" s="158"/>
      <c r="S80" s="158"/>
      <c r="T80" s="158"/>
      <c r="U80" s="158"/>
      <c r="V80" s="158"/>
      <c r="W80" s="158"/>
      <c r="X80" s="158"/>
      <c r="Y80" s="149"/>
      <c r="Z80" s="149"/>
      <c r="AA80" s="149"/>
      <c r="AB80" s="149"/>
      <c r="AC80" s="149"/>
      <c r="AD80" s="149"/>
      <c r="AE80" s="149"/>
      <c r="AF80" s="149"/>
      <c r="AG80" s="149" t="s">
        <v>126</v>
      </c>
      <c r="AH80" s="149">
        <v>5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90" t="s">
        <v>203</v>
      </c>
      <c r="D81" s="187"/>
      <c r="E81" s="188">
        <v>70.64</v>
      </c>
      <c r="F81" s="158"/>
      <c r="G81" s="158"/>
      <c r="H81" s="158"/>
      <c r="I81" s="158"/>
      <c r="J81" s="158"/>
      <c r="K81" s="158"/>
      <c r="L81" s="158"/>
      <c r="M81" s="158"/>
      <c r="N81" s="158"/>
      <c r="O81" s="158"/>
      <c r="P81" s="158"/>
      <c r="Q81" s="158"/>
      <c r="R81" s="158"/>
      <c r="S81" s="158"/>
      <c r="T81" s="158"/>
      <c r="U81" s="158"/>
      <c r="V81" s="158"/>
      <c r="W81" s="158"/>
      <c r="X81" s="158"/>
      <c r="Y81" s="149"/>
      <c r="Z81" s="149"/>
      <c r="AA81" s="149"/>
      <c r="AB81" s="149"/>
      <c r="AC81" s="149"/>
      <c r="AD81" s="149"/>
      <c r="AE81" s="149"/>
      <c r="AF81" s="149"/>
      <c r="AG81" s="149" t="s">
        <v>126</v>
      </c>
      <c r="AH81" s="149">
        <v>5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66">
        <v>21</v>
      </c>
      <c r="B82" s="167" t="s">
        <v>204</v>
      </c>
      <c r="C82" s="183" t="s">
        <v>205</v>
      </c>
      <c r="D82" s="168" t="s">
        <v>206</v>
      </c>
      <c r="E82" s="169">
        <v>2</v>
      </c>
      <c r="F82" s="170"/>
      <c r="G82" s="171">
        <f>ROUND(E82*F82,2)</f>
        <v>0</v>
      </c>
      <c r="H82" s="170"/>
      <c r="I82" s="171">
        <f>ROUND(E82*H82,2)</f>
        <v>0</v>
      </c>
      <c r="J82" s="170"/>
      <c r="K82" s="171">
        <f>ROUND(E82*J82,2)</f>
        <v>0</v>
      </c>
      <c r="L82" s="171">
        <v>21</v>
      </c>
      <c r="M82" s="171">
        <f>G82*(1+L82/100)</f>
        <v>0</v>
      </c>
      <c r="N82" s="171">
        <v>3.5029999999999999E-2</v>
      </c>
      <c r="O82" s="171">
        <f>ROUND(E82*N82,2)</f>
        <v>7.0000000000000007E-2</v>
      </c>
      <c r="P82" s="171">
        <v>0</v>
      </c>
      <c r="Q82" s="171">
        <f>ROUND(E82*P82,2)</f>
        <v>0</v>
      </c>
      <c r="R82" s="171" t="s">
        <v>181</v>
      </c>
      <c r="S82" s="171" t="s">
        <v>106</v>
      </c>
      <c r="T82" s="172" t="s">
        <v>106</v>
      </c>
      <c r="U82" s="158">
        <v>10.130000000000001</v>
      </c>
      <c r="V82" s="158">
        <f>ROUND(E82*U82,2)</f>
        <v>20.260000000000002</v>
      </c>
      <c r="W82" s="158"/>
      <c r="X82" s="158" t="s">
        <v>121</v>
      </c>
      <c r="Y82" s="149"/>
      <c r="Z82" s="149"/>
      <c r="AA82" s="149"/>
      <c r="AB82" s="149"/>
      <c r="AC82" s="149"/>
      <c r="AD82" s="149"/>
      <c r="AE82" s="149"/>
      <c r="AF82" s="149"/>
      <c r="AG82" s="149" t="s">
        <v>122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ht="33.75" outlineLevel="1" x14ac:dyDescent="0.2">
      <c r="A83" s="156"/>
      <c r="B83" s="157"/>
      <c r="C83" s="254" t="s">
        <v>207</v>
      </c>
      <c r="D83" s="255"/>
      <c r="E83" s="255"/>
      <c r="F83" s="255"/>
      <c r="G83" s="255"/>
      <c r="H83" s="158"/>
      <c r="I83" s="158"/>
      <c r="J83" s="158"/>
      <c r="K83" s="158"/>
      <c r="L83" s="158"/>
      <c r="M83" s="158"/>
      <c r="N83" s="158"/>
      <c r="O83" s="158"/>
      <c r="P83" s="158"/>
      <c r="Q83" s="158"/>
      <c r="R83" s="158"/>
      <c r="S83" s="158"/>
      <c r="T83" s="158"/>
      <c r="U83" s="158"/>
      <c r="V83" s="158"/>
      <c r="W83" s="158"/>
      <c r="X83" s="158"/>
      <c r="Y83" s="149"/>
      <c r="Z83" s="149"/>
      <c r="AA83" s="149"/>
      <c r="AB83" s="149"/>
      <c r="AC83" s="149"/>
      <c r="AD83" s="149"/>
      <c r="AE83" s="149"/>
      <c r="AF83" s="149"/>
      <c r="AG83" s="149" t="s">
        <v>124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89" t="str">
        <f>C83</f>
        <v>montáž a demontáž výrobků nebo dílců pro zabezpečení dvou konců zkoušeného úseku potrubí pro jakýkoliv způsob zabezpečení,  montáž a demontáž koncových tvarovek, montáž zaslepovací příruby, zaslepení odboček pro hydranty, vzdušníky a jiné armatury a odbočky pro odbočující řady,</v>
      </c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66">
        <v>22</v>
      </c>
      <c r="B84" s="167" t="s">
        <v>208</v>
      </c>
      <c r="C84" s="183" t="s">
        <v>209</v>
      </c>
      <c r="D84" s="168" t="s">
        <v>187</v>
      </c>
      <c r="E84" s="169">
        <v>114.54</v>
      </c>
      <c r="F84" s="170"/>
      <c r="G84" s="171">
        <f>ROUND(E84*F84,2)</f>
        <v>0</v>
      </c>
      <c r="H84" s="170"/>
      <c r="I84" s="171">
        <f>ROUND(E84*H84,2)</f>
        <v>0</v>
      </c>
      <c r="J84" s="170"/>
      <c r="K84" s="171">
        <f>ROUND(E84*J84,2)</f>
        <v>0</v>
      </c>
      <c r="L84" s="171">
        <v>21</v>
      </c>
      <c r="M84" s="171">
        <f>G84*(1+L84/100)</f>
        <v>0</v>
      </c>
      <c r="N84" s="171">
        <v>0</v>
      </c>
      <c r="O84" s="171">
        <f>ROUND(E84*N84,2)</f>
        <v>0</v>
      </c>
      <c r="P84" s="171">
        <v>0</v>
      </c>
      <c r="Q84" s="171">
        <f>ROUND(E84*P84,2)</f>
        <v>0</v>
      </c>
      <c r="R84" s="171" t="s">
        <v>181</v>
      </c>
      <c r="S84" s="171" t="s">
        <v>106</v>
      </c>
      <c r="T84" s="172" t="s">
        <v>106</v>
      </c>
      <c r="U84" s="158">
        <v>0.21</v>
      </c>
      <c r="V84" s="158">
        <f>ROUND(E84*U84,2)</f>
        <v>24.05</v>
      </c>
      <c r="W84" s="158"/>
      <c r="X84" s="158" t="s">
        <v>121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122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254" t="s">
        <v>210</v>
      </c>
      <c r="D85" s="255"/>
      <c r="E85" s="255"/>
      <c r="F85" s="255"/>
      <c r="G85" s="255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49"/>
      <c r="Z85" s="149"/>
      <c r="AA85" s="149"/>
      <c r="AB85" s="149"/>
      <c r="AC85" s="149"/>
      <c r="AD85" s="149"/>
      <c r="AE85" s="149"/>
      <c r="AF85" s="149"/>
      <c r="AG85" s="149" t="s">
        <v>124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89" t="str">
        <f>C85</f>
        <v>napuštění a vypuštění vody, dodání vody a desinfekčního prostředku, náklady na bakteriologický rozbor vody,</v>
      </c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90" t="s">
        <v>202</v>
      </c>
      <c r="D86" s="187"/>
      <c r="E86" s="188">
        <v>43.9</v>
      </c>
      <c r="F86" s="158"/>
      <c r="G86" s="158"/>
      <c r="H86" s="158"/>
      <c r="I86" s="158"/>
      <c r="J86" s="158"/>
      <c r="K86" s="158"/>
      <c r="L86" s="158"/>
      <c r="M86" s="158"/>
      <c r="N86" s="158"/>
      <c r="O86" s="158"/>
      <c r="P86" s="158"/>
      <c r="Q86" s="158"/>
      <c r="R86" s="158"/>
      <c r="S86" s="158"/>
      <c r="T86" s="158"/>
      <c r="U86" s="158"/>
      <c r="V86" s="158"/>
      <c r="W86" s="158"/>
      <c r="X86" s="158"/>
      <c r="Y86" s="149"/>
      <c r="Z86" s="149"/>
      <c r="AA86" s="149"/>
      <c r="AB86" s="149"/>
      <c r="AC86" s="149"/>
      <c r="AD86" s="149"/>
      <c r="AE86" s="149"/>
      <c r="AF86" s="149"/>
      <c r="AG86" s="149" t="s">
        <v>126</v>
      </c>
      <c r="AH86" s="149">
        <v>5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190" t="s">
        <v>203</v>
      </c>
      <c r="D87" s="187"/>
      <c r="E87" s="188">
        <v>70.64</v>
      </c>
      <c r="F87" s="158"/>
      <c r="G87" s="158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58"/>
      <c r="Y87" s="149"/>
      <c r="Z87" s="149"/>
      <c r="AA87" s="149"/>
      <c r="AB87" s="149"/>
      <c r="AC87" s="149"/>
      <c r="AD87" s="149"/>
      <c r="AE87" s="149"/>
      <c r="AF87" s="149"/>
      <c r="AG87" s="149" t="s">
        <v>126</v>
      </c>
      <c r="AH87" s="149">
        <v>5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66">
        <v>23</v>
      </c>
      <c r="B88" s="167" t="s">
        <v>211</v>
      </c>
      <c r="C88" s="183" t="s">
        <v>212</v>
      </c>
      <c r="D88" s="168" t="s">
        <v>194</v>
      </c>
      <c r="E88" s="169">
        <v>1</v>
      </c>
      <c r="F88" s="170"/>
      <c r="G88" s="171">
        <f>ROUND(E88*F88,2)</f>
        <v>0</v>
      </c>
      <c r="H88" s="170"/>
      <c r="I88" s="171">
        <f>ROUND(E88*H88,2)</f>
        <v>0</v>
      </c>
      <c r="J88" s="170"/>
      <c r="K88" s="171">
        <f>ROUND(E88*J88,2)</f>
        <v>0</v>
      </c>
      <c r="L88" s="171">
        <v>21</v>
      </c>
      <c r="M88" s="171">
        <f>G88*(1+L88/100)</f>
        <v>0</v>
      </c>
      <c r="N88" s="171">
        <v>0.12303</v>
      </c>
      <c r="O88" s="171">
        <f>ROUND(E88*N88,2)</f>
        <v>0.12</v>
      </c>
      <c r="P88" s="171">
        <v>0</v>
      </c>
      <c r="Q88" s="171">
        <f>ROUND(E88*P88,2)</f>
        <v>0</v>
      </c>
      <c r="R88" s="171" t="s">
        <v>181</v>
      </c>
      <c r="S88" s="171" t="s">
        <v>106</v>
      </c>
      <c r="T88" s="172" t="s">
        <v>106</v>
      </c>
      <c r="U88" s="158">
        <v>0.86299999999999999</v>
      </c>
      <c r="V88" s="158">
        <f>ROUND(E88*U88,2)</f>
        <v>0.86</v>
      </c>
      <c r="W88" s="158"/>
      <c r="X88" s="158" t="s">
        <v>121</v>
      </c>
      <c r="Y88" s="149"/>
      <c r="Z88" s="149"/>
      <c r="AA88" s="149"/>
      <c r="AB88" s="149"/>
      <c r="AC88" s="149"/>
      <c r="AD88" s="149"/>
      <c r="AE88" s="149"/>
      <c r="AF88" s="149"/>
      <c r="AG88" s="149" t="s">
        <v>122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254" t="s">
        <v>213</v>
      </c>
      <c r="D89" s="255"/>
      <c r="E89" s="255"/>
      <c r="F89" s="255"/>
      <c r="G89" s="255"/>
      <c r="H89" s="158"/>
      <c r="I89" s="158"/>
      <c r="J89" s="158"/>
      <c r="K89" s="158"/>
      <c r="L89" s="158"/>
      <c r="M89" s="158"/>
      <c r="N89" s="158"/>
      <c r="O89" s="158"/>
      <c r="P89" s="158"/>
      <c r="Q89" s="158"/>
      <c r="R89" s="158"/>
      <c r="S89" s="158"/>
      <c r="T89" s="158"/>
      <c r="U89" s="158"/>
      <c r="V89" s="158"/>
      <c r="W89" s="158"/>
      <c r="X89" s="158"/>
      <c r="Y89" s="149"/>
      <c r="Z89" s="149"/>
      <c r="AA89" s="149"/>
      <c r="AB89" s="149"/>
      <c r="AC89" s="149"/>
      <c r="AD89" s="149"/>
      <c r="AE89" s="149"/>
      <c r="AF89" s="149"/>
      <c r="AG89" s="149" t="s">
        <v>124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66">
        <v>24</v>
      </c>
      <c r="B90" s="167" t="s">
        <v>214</v>
      </c>
      <c r="C90" s="183" t="s">
        <v>215</v>
      </c>
      <c r="D90" s="168" t="s">
        <v>187</v>
      </c>
      <c r="E90" s="169">
        <v>100</v>
      </c>
      <c r="F90" s="170"/>
      <c r="G90" s="171">
        <f>ROUND(E90*F90,2)</f>
        <v>0</v>
      </c>
      <c r="H90" s="170"/>
      <c r="I90" s="171">
        <f>ROUND(E90*H90,2)</f>
        <v>0</v>
      </c>
      <c r="J90" s="170"/>
      <c r="K90" s="171">
        <f>ROUND(E90*J90,2)</f>
        <v>0</v>
      </c>
      <c r="L90" s="171">
        <v>21</v>
      </c>
      <c r="M90" s="171">
        <f>G90*(1+L90/100)</f>
        <v>0</v>
      </c>
      <c r="N90" s="171">
        <v>0</v>
      </c>
      <c r="O90" s="171">
        <f>ROUND(E90*N90,2)</f>
        <v>0</v>
      </c>
      <c r="P90" s="171">
        <v>0</v>
      </c>
      <c r="Q90" s="171">
        <f>ROUND(E90*P90,2)</f>
        <v>0</v>
      </c>
      <c r="R90" s="171" t="s">
        <v>181</v>
      </c>
      <c r="S90" s="171" t="s">
        <v>106</v>
      </c>
      <c r="T90" s="172" t="s">
        <v>106</v>
      </c>
      <c r="U90" s="158">
        <v>0.03</v>
      </c>
      <c r="V90" s="158">
        <f>ROUND(E90*U90,2)</f>
        <v>3</v>
      </c>
      <c r="W90" s="158"/>
      <c r="X90" s="158" t="s">
        <v>121</v>
      </c>
      <c r="Y90" s="149"/>
      <c r="Z90" s="149"/>
      <c r="AA90" s="149"/>
      <c r="AB90" s="149"/>
      <c r="AC90" s="149"/>
      <c r="AD90" s="149"/>
      <c r="AE90" s="149"/>
      <c r="AF90" s="149"/>
      <c r="AG90" s="149" t="s">
        <v>122</v>
      </c>
      <c r="AH90" s="149"/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90" t="s">
        <v>216</v>
      </c>
      <c r="D91" s="187"/>
      <c r="E91" s="188">
        <v>100</v>
      </c>
      <c r="F91" s="158"/>
      <c r="G91" s="158"/>
      <c r="H91" s="158"/>
      <c r="I91" s="158"/>
      <c r="J91" s="158"/>
      <c r="K91" s="158"/>
      <c r="L91" s="158"/>
      <c r="M91" s="158"/>
      <c r="N91" s="158"/>
      <c r="O91" s="158"/>
      <c r="P91" s="158"/>
      <c r="Q91" s="158"/>
      <c r="R91" s="158"/>
      <c r="S91" s="158"/>
      <c r="T91" s="158"/>
      <c r="U91" s="158"/>
      <c r="V91" s="158"/>
      <c r="W91" s="158"/>
      <c r="X91" s="158"/>
      <c r="Y91" s="149"/>
      <c r="Z91" s="149"/>
      <c r="AA91" s="149"/>
      <c r="AB91" s="149"/>
      <c r="AC91" s="149"/>
      <c r="AD91" s="149"/>
      <c r="AE91" s="149"/>
      <c r="AF91" s="149"/>
      <c r="AG91" s="149" t="s">
        <v>126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66">
        <v>25</v>
      </c>
      <c r="B92" s="167" t="s">
        <v>217</v>
      </c>
      <c r="C92" s="183" t="s">
        <v>218</v>
      </c>
      <c r="D92" s="168" t="s">
        <v>187</v>
      </c>
      <c r="E92" s="169">
        <v>100</v>
      </c>
      <c r="F92" s="170"/>
      <c r="G92" s="171">
        <f>ROUND(E92*F92,2)</f>
        <v>0</v>
      </c>
      <c r="H92" s="170"/>
      <c r="I92" s="171">
        <f>ROUND(E92*H92,2)</f>
        <v>0</v>
      </c>
      <c r="J92" s="170"/>
      <c r="K92" s="171">
        <f>ROUND(E92*J92,2)</f>
        <v>0</v>
      </c>
      <c r="L92" s="171">
        <v>21</v>
      </c>
      <c r="M92" s="171">
        <f>G92*(1+L92/100)</f>
        <v>0</v>
      </c>
      <c r="N92" s="171">
        <v>8.0000000000000007E-5</v>
      </c>
      <c r="O92" s="171">
        <f>ROUND(E92*N92,2)</f>
        <v>0.01</v>
      </c>
      <c r="P92" s="171">
        <v>0</v>
      </c>
      <c r="Q92" s="171">
        <f>ROUND(E92*P92,2)</f>
        <v>0</v>
      </c>
      <c r="R92" s="171" t="s">
        <v>181</v>
      </c>
      <c r="S92" s="171" t="s">
        <v>106</v>
      </c>
      <c r="T92" s="172" t="s">
        <v>106</v>
      </c>
      <c r="U92" s="158">
        <v>0.03</v>
      </c>
      <c r="V92" s="158">
        <f>ROUND(E92*U92,2)</f>
        <v>3</v>
      </c>
      <c r="W92" s="158"/>
      <c r="X92" s="158" t="s">
        <v>121</v>
      </c>
      <c r="Y92" s="149"/>
      <c r="Z92" s="149"/>
      <c r="AA92" s="149"/>
      <c r="AB92" s="149"/>
      <c r="AC92" s="149"/>
      <c r="AD92" s="149"/>
      <c r="AE92" s="149"/>
      <c r="AF92" s="149"/>
      <c r="AG92" s="149" t="s">
        <v>122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90" t="s">
        <v>216</v>
      </c>
      <c r="D93" s="187"/>
      <c r="E93" s="188">
        <v>100</v>
      </c>
      <c r="F93" s="158"/>
      <c r="G93" s="158"/>
      <c r="H93" s="158"/>
      <c r="I93" s="158"/>
      <c r="J93" s="158"/>
      <c r="K93" s="158"/>
      <c r="L93" s="158"/>
      <c r="M93" s="158"/>
      <c r="N93" s="158"/>
      <c r="O93" s="158"/>
      <c r="P93" s="158"/>
      <c r="Q93" s="158"/>
      <c r="R93" s="158"/>
      <c r="S93" s="158"/>
      <c r="T93" s="158"/>
      <c r="U93" s="158"/>
      <c r="V93" s="158"/>
      <c r="W93" s="158"/>
      <c r="X93" s="158"/>
      <c r="Y93" s="149"/>
      <c r="Z93" s="149"/>
      <c r="AA93" s="149"/>
      <c r="AB93" s="149"/>
      <c r="AC93" s="149"/>
      <c r="AD93" s="149"/>
      <c r="AE93" s="149"/>
      <c r="AF93" s="149"/>
      <c r="AG93" s="149" t="s">
        <v>126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73">
        <v>26</v>
      </c>
      <c r="B94" s="174" t="s">
        <v>219</v>
      </c>
      <c r="C94" s="182" t="s">
        <v>220</v>
      </c>
      <c r="D94" s="175" t="s">
        <v>194</v>
      </c>
      <c r="E94" s="176">
        <v>1</v>
      </c>
      <c r="F94" s="177"/>
      <c r="G94" s="178">
        <f t="shared" ref="G94:G115" si="0">ROUND(E94*F94,2)</f>
        <v>0</v>
      </c>
      <c r="H94" s="177"/>
      <c r="I94" s="178">
        <f t="shared" ref="I94:I115" si="1">ROUND(E94*H94,2)</f>
        <v>0</v>
      </c>
      <c r="J94" s="177"/>
      <c r="K94" s="178">
        <f t="shared" ref="K94:K115" si="2">ROUND(E94*J94,2)</f>
        <v>0</v>
      </c>
      <c r="L94" s="178">
        <v>21</v>
      </c>
      <c r="M94" s="178">
        <f t="shared" ref="M94:M115" si="3">G94*(1+L94/100)</f>
        <v>0</v>
      </c>
      <c r="N94" s="178">
        <v>0</v>
      </c>
      <c r="O94" s="178">
        <f t="shared" ref="O94:O115" si="4">ROUND(E94*N94,2)</f>
        <v>0</v>
      </c>
      <c r="P94" s="178">
        <v>0</v>
      </c>
      <c r="Q94" s="178">
        <f t="shared" ref="Q94:Q115" si="5">ROUND(E94*P94,2)</f>
        <v>0</v>
      </c>
      <c r="R94" s="178" t="s">
        <v>221</v>
      </c>
      <c r="S94" s="178" t="s">
        <v>106</v>
      </c>
      <c r="T94" s="179" t="s">
        <v>106</v>
      </c>
      <c r="U94" s="158">
        <v>0.10100000000000001</v>
      </c>
      <c r="V94" s="158">
        <f t="shared" ref="V94:V115" si="6">ROUND(E94*U94,2)</f>
        <v>0.1</v>
      </c>
      <c r="W94" s="158"/>
      <c r="X94" s="158" t="s">
        <v>121</v>
      </c>
      <c r="Y94" s="149"/>
      <c r="Z94" s="149"/>
      <c r="AA94" s="149"/>
      <c r="AB94" s="149"/>
      <c r="AC94" s="149"/>
      <c r="AD94" s="149"/>
      <c r="AE94" s="149"/>
      <c r="AF94" s="149"/>
      <c r="AG94" s="149" t="s">
        <v>122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ht="22.5" outlineLevel="1" x14ac:dyDescent="0.2">
      <c r="A95" s="173">
        <v>27</v>
      </c>
      <c r="B95" s="174" t="s">
        <v>222</v>
      </c>
      <c r="C95" s="182" t="s">
        <v>223</v>
      </c>
      <c r="D95" s="175" t="s">
        <v>194</v>
      </c>
      <c r="E95" s="176">
        <v>2</v>
      </c>
      <c r="F95" s="177"/>
      <c r="G95" s="178">
        <f t="shared" si="0"/>
        <v>0</v>
      </c>
      <c r="H95" s="177"/>
      <c r="I95" s="178">
        <f t="shared" si="1"/>
        <v>0</v>
      </c>
      <c r="J95" s="177"/>
      <c r="K95" s="178">
        <f t="shared" si="2"/>
        <v>0</v>
      </c>
      <c r="L95" s="178">
        <v>21</v>
      </c>
      <c r="M95" s="178">
        <f t="shared" si="3"/>
        <v>0</v>
      </c>
      <c r="N95" s="178">
        <v>1.83E-3</v>
      </c>
      <c r="O95" s="178">
        <f t="shared" si="4"/>
        <v>0</v>
      </c>
      <c r="P95" s="178">
        <v>0</v>
      </c>
      <c r="Q95" s="178">
        <f t="shared" si="5"/>
        <v>0</v>
      </c>
      <c r="R95" s="178" t="s">
        <v>221</v>
      </c>
      <c r="S95" s="178" t="s">
        <v>106</v>
      </c>
      <c r="T95" s="179" t="s">
        <v>106</v>
      </c>
      <c r="U95" s="158">
        <v>0.42399999999999999</v>
      </c>
      <c r="V95" s="158">
        <f t="shared" si="6"/>
        <v>0.85</v>
      </c>
      <c r="W95" s="158"/>
      <c r="X95" s="158" t="s">
        <v>121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122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2.5" outlineLevel="1" x14ac:dyDescent="0.2">
      <c r="A96" s="173">
        <v>28</v>
      </c>
      <c r="B96" s="174" t="s">
        <v>224</v>
      </c>
      <c r="C96" s="182" t="s">
        <v>225</v>
      </c>
      <c r="D96" s="175" t="s">
        <v>194</v>
      </c>
      <c r="E96" s="176">
        <v>1</v>
      </c>
      <c r="F96" s="177"/>
      <c r="G96" s="178">
        <f t="shared" si="0"/>
        <v>0</v>
      </c>
      <c r="H96" s="177"/>
      <c r="I96" s="178">
        <f t="shared" si="1"/>
        <v>0</v>
      </c>
      <c r="J96" s="177"/>
      <c r="K96" s="178">
        <f t="shared" si="2"/>
        <v>0</v>
      </c>
      <c r="L96" s="178">
        <v>21</v>
      </c>
      <c r="M96" s="178">
        <f t="shared" si="3"/>
        <v>0</v>
      </c>
      <c r="N96" s="178">
        <v>5.5000000000000003E-4</v>
      </c>
      <c r="O96" s="178">
        <f t="shared" si="4"/>
        <v>0</v>
      </c>
      <c r="P96" s="178">
        <v>0</v>
      </c>
      <c r="Q96" s="178">
        <f t="shared" si="5"/>
        <v>0</v>
      </c>
      <c r="R96" s="178" t="s">
        <v>221</v>
      </c>
      <c r="S96" s="178" t="s">
        <v>106</v>
      </c>
      <c r="T96" s="179" t="s">
        <v>106</v>
      </c>
      <c r="U96" s="158">
        <v>0.26900000000000002</v>
      </c>
      <c r="V96" s="158">
        <f t="shared" si="6"/>
        <v>0.27</v>
      </c>
      <c r="W96" s="158"/>
      <c r="X96" s="158" t="s">
        <v>121</v>
      </c>
      <c r="Y96" s="149"/>
      <c r="Z96" s="149"/>
      <c r="AA96" s="149"/>
      <c r="AB96" s="149"/>
      <c r="AC96" s="149"/>
      <c r="AD96" s="149"/>
      <c r="AE96" s="149"/>
      <c r="AF96" s="149"/>
      <c r="AG96" s="149" t="s">
        <v>122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3">
        <v>29</v>
      </c>
      <c r="B97" s="174" t="s">
        <v>226</v>
      </c>
      <c r="C97" s="182" t="s">
        <v>227</v>
      </c>
      <c r="D97" s="175" t="s">
        <v>194</v>
      </c>
      <c r="E97" s="176">
        <v>1</v>
      </c>
      <c r="F97" s="177"/>
      <c r="G97" s="178">
        <f t="shared" si="0"/>
        <v>0</v>
      </c>
      <c r="H97" s="177"/>
      <c r="I97" s="178">
        <f t="shared" si="1"/>
        <v>0</v>
      </c>
      <c r="J97" s="177"/>
      <c r="K97" s="178">
        <f t="shared" si="2"/>
        <v>0</v>
      </c>
      <c r="L97" s="178">
        <v>21</v>
      </c>
      <c r="M97" s="178">
        <f t="shared" si="3"/>
        <v>0</v>
      </c>
      <c r="N97" s="178">
        <v>5.5100000000000001E-3</v>
      </c>
      <c r="O97" s="178">
        <f t="shared" si="4"/>
        <v>0.01</v>
      </c>
      <c r="P97" s="178">
        <v>0</v>
      </c>
      <c r="Q97" s="178">
        <f t="shared" si="5"/>
        <v>0</v>
      </c>
      <c r="R97" s="178" t="s">
        <v>221</v>
      </c>
      <c r="S97" s="178" t="s">
        <v>106</v>
      </c>
      <c r="T97" s="179" t="s">
        <v>106</v>
      </c>
      <c r="U97" s="158">
        <v>1.35</v>
      </c>
      <c r="V97" s="158">
        <f t="shared" si="6"/>
        <v>1.35</v>
      </c>
      <c r="W97" s="158"/>
      <c r="X97" s="158" t="s">
        <v>121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122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73">
        <v>30</v>
      </c>
      <c r="B98" s="174" t="s">
        <v>228</v>
      </c>
      <c r="C98" s="182" t="s">
        <v>229</v>
      </c>
      <c r="D98" s="175" t="s">
        <v>194</v>
      </c>
      <c r="E98" s="176">
        <v>2</v>
      </c>
      <c r="F98" s="177"/>
      <c r="G98" s="178">
        <f t="shared" si="0"/>
        <v>0</v>
      </c>
      <c r="H98" s="177"/>
      <c r="I98" s="178">
        <f t="shared" si="1"/>
        <v>0</v>
      </c>
      <c r="J98" s="177"/>
      <c r="K98" s="178">
        <f t="shared" si="2"/>
        <v>0</v>
      </c>
      <c r="L98" s="178">
        <v>21</v>
      </c>
      <c r="M98" s="178">
        <f t="shared" si="3"/>
        <v>0</v>
      </c>
      <c r="N98" s="178">
        <v>0</v>
      </c>
      <c r="O98" s="178">
        <f t="shared" si="4"/>
        <v>0</v>
      </c>
      <c r="P98" s="178">
        <v>0</v>
      </c>
      <c r="Q98" s="178">
        <f t="shared" si="5"/>
        <v>0</v>
      </c>
      <c r="R98" s="178" t="s">
        <v>230</v>
      </c>
      <c r="S98" s="178" t="s">
        <v>106</v>
      </c>
      <c r="T98" s="179" t="s">
        <v>106</v>
      </c>
      <c r="U98" s="158">
        <v>0</v>
      </c>
      <c r="V98" s="158">
        <f t="shared" si="6"/>
        <v>0</v>
      </c>
      <c r="W98" s="158"/>
      <c r="X98" s="158" t="s">
        <v>231</v>
      </c>
      <c r="Y98" s="149"/>
      <c r="Z98" s="149"/>
      <c r="AA98" s="149"/>
      <c r="AB98" s="149"/>
      <c r="AC98" s="149"/>
      <c r="AD98" s="149"/>
      <c r="AE98" s="149"/>
      <c r="AF98" s="149"/>
      <c r="AG98" s="149" t="s">
        <v>232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3">
        <v>31</v>
      </c>
      <c r="B99" s="174" t="s">
        <v>233</v>
      </c>
      <c r="C99" s="182" t="s">
        <v>234</v>
      </c>
      <c r="D99" s="175" t="s">
        <v>194</v>
      </c>
      <c r="E99" s="176">
        <v>1</v>
      </c>
      <c r="F99" s="177"/>
      <c r="G99" s="178">
        <f t="shared" si="0"/>
        <v>0</v>
      </c>
      <c r="H99" s="177"/>
      <c r="I99" s="178">
        <f t="shared" si="1"/>
        <v>0</v>
      </c>
      <c r="J99" s="177"/>
      <c r="K99" s="178">
        <f t="shared" si="2"/>
        <v>0</v>
      </c>
      <c r="L99" s="178">
        <v>21</v>
      </c>
      <c r="M99" s="178">
        <f t="shared" si="3"/>
        <v>0</v>
      </c>
      <c r="N99" s="178">
        <v>0</v>
      </c>
      <c r="O99" s="178">
        <f t="shared" si="4"/>
        <v>0</v>
      </c>
      <c r="P99" s="178">
        <v>0</v>
      </c>
      <c r="Q99" s="178">
        <f t="shared" si="5"/>
        <v>0</v>
      </c>
      <c r="R99" s="178" t="s">
        <v>230</v>
      </c>
      <c r="S99" s="178" t="s">
        <v>106</v>
      </c>
      <c r="T99" s="179" t="s">
        <v>106</v>
      </c>
      <c r="U99" s="158">
        <v>0</v>
      </c>
      <c r="V99" s="158">
        <f t="shared" si="6"/>
        <v>0</v>
      </c>
      <c r="W99" s="158"/>
      <c r="X99" s="158" t="s">
        <v>231</v>
      </c>
      <c r="Y99" s="149"/>
      <c r="Z99" s="149"/>
      <c r="AA99" s="149"/>
      <c r="AB99" s="149"/>
      <c r="AC99" s="149"/>
      <c r="AD99" s="149"/>
      <c r="AE99" s="149"/>
      <c r="AF99" s="149"/>
      <c r="AG99" s="149" t="s">
        <v>232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73">
        <v>32</v>
      </c>
      <c r="B100" s="174" t="s">
        <v>235</v>
      </c>
      <c r="C100" s="182" t="s">
        <v>236</v>
      </c>
      <c r="D100" s="175" t="s">
        <v>194</v>
      </c>
      <c r="E100" s="176">
        <v>8</v>
      </c>
      <c r="F100" s="177"/>
      <c r="G100" s="178">
        <f t="shared" si="0"/>
        <v>0</v>
      </c>
      <c r="H100" s="177"/>
      <c r="I100" s="178">
        <f t="shared" si="1"/>
        <v>0</v>
      </c>
      <c r="J100" s="177"/>
      <c r="K100" s="178">
        <f t="shared" si="2"/>
        <v>0</v>
      </c>
      <c r="L100" s="178">
        <v>21</v>
      </c>
      <c r="M100" s="178">
        <f t="shared" si="3"/>
        <v>0</v>
      </c>
      <c r="N100" s="178">
        <v>0</v>
      </c>
      <c r="O100" s="178">
        <f t="shared" si="4"/>
        <v>0</v>
      </c>
      <c r="P100" s="178">
        <v>0</v>
      </c>
      <c r="Q100" s="178">
        <f t="shared" si="5"/>
        <v>0</v>
      </c>
      <c r="R100" s="178" t="s">
        <v>230</v>
      </c>
      <c r="S100" s="178" t="s">
        <v>106</v>
      </c>
      <c r="T100" s="179" t="s">
        <v>106</v>
      </c>
      <c r="U100" s="158">
        <v>0</v>
      </c>
      <c r="V100" s="158">
        <f t="shared" si="6"/>
        <v>0</v>
      </c>
      <c r="W100" s="158"/>
      <c r="X100" s="158" t="s">
        <v>231</v>
      </c>
      <c r="Y100" s="149"/>
      <c r="Z100" s="149"/>
      <c r="AA100" s="149"/>
      <c r="AB100" s="149"/>
      <c r="AC100" s="149"/>
      <c r="AD100" s="149"/>
      <c r="AE100" s="149"/>
      <c r="AF100" s="149"/>
      <c r="AG100" s="149" t="s">
        <v>232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73">
        <v>33</v>
      </c>
      <c r="B101" s="174" t="s">
        <v>237</v>
      </c>
      <c r="C101" s="182" t="s">
        <v>238</v>
      </c>
      <c r="D101" s="175" t="s">
        <v>194</v>
      </c>
      <c r="E101" s="176">
        <v>12</v>
      </c>
      <c r="F101" s="177"/>
      <c r="G101" s="178">
        <f t="shared" si="0"/>
        <v>0</v>
      </c>
      <c r="H101" s="177"/>
      <c r="I101" s="178">
        <f t="shared" si="1"/>
        <v>0</v>
      </c>
      <c r="J101" s="177"/>
      <c r="K101" s="178">
        <f t="shared" si="2"/>
        <v>0</v>
      </c>
      <c r="L101" s="178">
        <v>21</v>
      </c>
      <c r="M101" s="178">
        <f t="shared" si="3"/>
        <v>0</v>
      </c>
      <c r="N101" s="178">
        <v>0</v>
      </c>
      <c r="O101" s="178">
        <f t="shared" si="4"/>
        <v>0</v>
      </c>
      <c r="P101" s="178">
        <v>0</v>
      </c>
      <c r="Q101" s="178">
        <f t="shared" si="5"/>
        <v>0</v>
      </c>
      <c r="R101" s="178" t="s">
        <v>230</v>
      </c>
      <c r="S101" s="178" t="s">
        <v>106</v>
      </c>
      <c r="T101" s="179" t="s">
        <v>106</v>
      </c>
      <c r="U101" s="158">
        <v>0</v>
      </c>
      <c r="V101" s="158">
        <f t="shared" si="6"/>
        <v>0</v>
      </c>
      <c r="W101" s="158"/>
      <c r="X101" s="158" t="s">
        <v>231</v>
      </c>
      <c r="Y101" s="149"/>
      <c r="Z101" s="149"/>
      <c r="AA101" s="149"/>
      <c r="AB101" s="149"/>
      <c r="AC101" s="149"/>
      <c r="AD101" s="149"/>
      <c r="AE101" s="149"/>
      <c r="AF101" s="149"/>
      <c r="AG101" s="149" t="s">
        <v>232</v>
      </c>
      <c r="AH101" s="149"/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3">
        <v>34</v>
      </c>
      <c r="B102" s="174" t="s">
        <v>239</v>
      </c>
      <c r="C102" s="182" t="s">
        <v>240</v>
      </c>
      <c r="D102" s="175" t="s">
        <v>194</v>
      </c>
      <c r="E102" s="176">
        <v>1</v>
      </c>
      <c r="F102" s="177"/>
      <c r="G102" s="178">
        <f t="shared" si="0"/>
        <v>0</v>
      </c>
      <c r="H102" s="177"/>
      <c r="I102" s="178">
        <f t="shared" si="1"/>
        <v>0</v>
      </c>
      <c r="J102" s="177"/>
      <c r="K102" s="178">
        <f t="shared" si="2"/>
        <v>0</v>
      </c>
      <c r="L102" s="178">
        <v>21</v>
      </c>
      <c r="M102" s="178">
        <f t="shared" si="3"/>
        <v>0</v>
      </c>
      <c r="N102" s="178">
        <v>0</v>
      </c>
      <c r="O102" s="178">
        <f t="shared" si="4"/>
        <v>0</v>
      </c>
      <c r="P102" s="178">
        <v>0</v>
      </c>
      <c r="Q102" s="178">
        <f t="shared" si="5"/>
        <v>0</v>
      </c>
      <c r="R102" s="178" t="s">
        <v>230</v>
      </c>
      <c r="S102" s="178" t="s">
        <v>106</v>
      </c>
      <c r="T102" s="179" t="s">
        <v>106</v>
      </c>
      <c r="U102" s="158">
        <v>0</v>
      </c>
      <c r="V102" s="158">
        <f t="shared" si="6"/>
        <v>0</v>
      </c>
      <c r="W102" s="158"/>
      <c r="X102" s="158" t="s">
        <v>231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232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73">
        <v>35</v>
      </c>
      <c r="B103" s="174" t="s">
        <v>241</v>
      </c>
      <c r="C103" s="182" t="s">
        <v>242</v>
      </c>
      <c r="D103" s="175" t="s">
        <v>194</v>
      </c>
      <c r="E103" s="176">
        <v>1</v>
      </c>
      <c r="F103" s="177"/>
      <c r="G103" s="178">
        <f t="shared" si="0"/>
        <v>0</v>
      </c>
      <c r="H103" s="177"/>
      <c r="I103" s="178">
        <f t="shared" si="1"/>
        <v>0</v>
      </c>
      <c r="J103" s="177"/>
      <c r="K103" s="178">
        <f t="shared" si="2"/>
        <v>0</v>
      </c>
      <c r="L103" s="178">
        <v>21</v>
      </c>
      <c r="M103" s="178">
        <f t="shared" si="3"/>
        <v>0</v>
      </c>
      <c r="N103" s="178">
        <v>0</v>
      </c>
      <c r="O103" s="178">
        <f t="shared" si="4"/>
        <v>0</v>
      </c>
      <c r="P103" s="178">
        <v>0</v>
      </c>
      <c r="Q103" s="178">
        <f t="shared" si="5"/>
        <v>0</v>
      </c>
      <c r="R103" s="178" t="s">
        <v>230</v>
      </c>
      <c r="S103" s="178" t="s">
        <v>106</v>
      </c>
      <c r="T103" s="179" t="s">
        <v>106</v>
      </c>
      <c r="U103" s="158">
        <v>0</v>
      </c>
      <c r="V103" s="158">
        <f t="shared" si="6"/>
        <v>0</v>
      </c>
      <c r="W103" s="158"/>
      <c r="X103" s="158" t="s">
        <v>231</v>
      </c>
      <c r="Y103" s="149"/>
      <c r="Z103" s="149"/>
      <c r="AA103" s="149"/>
      <c r="AB103" s="149"/>
      <c r="AC103" s="149"/>
      <c r="AD103" s="149"/>
      <c r="AE103" s="149"/>
      <c r="AF103" s="149"/>
      <c r="AG103" s="149" t="s">
        <v>232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ht="22.5" outlineLevel="1" x14ac:dyDescent="0.2">
      <c r="A104" s="173">
        <v>36</v>
      </c>
      <c r="B104" s="174" t="s">
        <v>243</v>
      </c>
      <c r="C104" s="182" t="s">
        <v>244</v>
      </c>
      <c r="D104" s="175" t="s">
        <v>187</v>
      </c>
      <c r="E104" s="176">
        <v>48</v>
      </c>
      <c r="F104" s="177"/>
      <c r="G104" s="178">
        <f t="shared" si="0"/>
        <v>0</v>
      </c>
      <c r="H104" s="177"/>
      <c r="I104" s="178">
        <f t="shared" si="1"/>
        <v>0</v>
      </c>
      <c r="J104" s="177"/>
      <c r="K104" s="178">
        <f t="shared" si="2"/>
        <v>0</v>
      </c>
      <c r="L104" s="178">
        <v>21</v>
      </c>
      <c r="M104" s="178">
        <f t="shared" si="3"/>
        <v>0</v>
      </c>
      <c r="N104" s="178">
        <v>1.0499999999999999E-3</v>
      </c>
      <c r="O104" s="178">
        <f t="shared" si="4"/>
        <v>0.05</v>
      </c>
      <c r="P104" s="178">
        <v>0</v>
      </c>
      <c r="Q104" s="178">
        <f t="shared" si="5"/>
        <v>0</v>
      </c>
      <c r="R104" s="178" t="s">
        <v>230</v>
      </c>
      <c r="S104" s="178" t="s">
        <v>106</v>
      </c>
      <c r="T104" s="179" t="s">
        <v>106</v>
      </c>
      <c r="U104" s="158">
        <v>0</v>
      </c>
      <c r="V104" s="158">
        <f t="shared" si="6"/>
        <v>0</v>
      </c>
      <c r="W104" s="158"/>
      <c r="X104" s="158" t="s">
        <v>231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232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ht="22.5" outlineLevel="1" x14ac:dyDescent="0.2">
      <c r="A105" s="173">
        <v>37</v>
      </c>
      <c r="B105" s="174" t="s">
        <v>245</v>
      </c>
      <c r="C105" s="182" t="s">
        <v>246</v>
      </c>
      <c r="D105" s="175" t="s">
        <v>187</v>
      </c>
      <c r="E105" s="176">
        <v>72</v>
      </c>
      <c r="F105" s="177"/>
      <c r="G105" s="178">
        <f t="shared" si="0"/>
        <v>0</v>
      </c>
      <c r="H105" s="177"/>
      <c r="I105" s="178">
        <f t="shared" si="1"/>
        <v>0</v>
      </c>
      <c r="J105" s="177"/>
      <c r="K105" s="178">
        <f t="shared" si="2"/>
        <v>0</v>
      </c>
      <c r="L105" s="178">
        <v>21</v>
      </c>
      <c r="M105" s="178">
        <f t="shared" si="3"/>
        <v>0</v>
      </c>
      <c r="N105" s="178">
        <v>3.16E-3</v>
      </c>
      <c r="O105" s="178">
        <f t="shared" si="4"/>
        <v>0.23</v>
      </c>
      <c r="P105" s="178">
        <v>0</v>
      </c>
      <c r="Q105" s="178">
        <f t="shared" si="5"/>
        <v>0</v>
      </c>
      <c r="R105" s="178" t="s">
        <v>230</v>
      </c>
      <c r="S105" s="178" t="s">
        <v>106</v>
      </c>
      <c r="T105" s="179" t="s">
        <v>106</v>
      </c>
      <c r="U105" s="158">
        <v>0</v>
      </c>
      <c r="V105" s="158">
        <f t="shared" si="6"/>
        <v>0</v>
      </c>
      <c r="W105" s="158"/>
      <c r="X105" s="158" t="s">
        <v>231</v>
      </c>
      <c r="Y105" s="149"/>
      <c r="Z105" s="149"/>
      <c r="AA105" s="149"/>
      <c r="AB105" s="149"/>
      <c r="AC105" s="149"/>
      <c r="AD105" s="149"/>
      <c r="AE105" s="149"/>
      <c r="AF105" s="149"/>
      <c r="AG105" s="149" t="s">
        <v>232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ht="22.5" outlineLevel="1" x14ac:dyDescent="0.2">
      <c r="A106" s="173">
        <v>38</v>
      </c>
      <c r="B106" s="174" t="s">
        <v>247</v>
      </c>
      <c r="C106" s="182" t="s">
        <v>248</v>
      </c>
      <c r="D106" s="175" t="s">
        <v>194</v>
      </c>
      <c r="E106" s="176">
        <v>2</v>
      </c>
      <c r="F106" s="177"/>
      <c r="G106" s="178">
        <f t="shared" si="0"/>
        <v>0</v>
      </c>
      <c r="H106" s="177"/>
      <c r="I106" s="178">
        <f t="shared" si="1"/>
        <v>0</v>
      </c>
      <c r="J106" s="177"/>
      <c r="K106" s="178">
        <f t="shared" si="2"/>
        <v>0</v>
      </c>
      <c r="L106" s="178">
        <v>21</v>
      </c>
      <c r="M106" s="178">
        <f t="shared" si="3"/>
        <v>0</v>
      </c>
      <c r="N106" s="178">
        <v>1.2999999999999999E-3</v>
      </c>
      <c r="O106" s="178">
        <f t="shared" si="4"/>
        <v>0</v>
      </c>
      <c r="P106" s="178">
        <v>0</v>
      </c>
      <c r="Q106" s="178">
        <f t="shared" si="5"/>
        <v>0</v>
      </c>
      <c r="R106" s="178" t="s">
        <v>230</v>
      </c>
      <c r="S106" s="178" t="s">
        <v>106</v>
      </c>
      <c r="T106" s="179" t="s">
        <v>106</v>
      </c>
      <c r="U106" s="158">
        <v>0</v>
      </c>
      <c r="V106" s="158">
        <f t="shared" si="6"/>
        <v>0</v>
      </c>
      <c r="W106" s="158"/>
      <c r="X106" s="158" t="s">
        <v>231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232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3">
        <v>39</v>
      </c>
      <c r="B107" s="174" t="s">
        <v>249</v>
      </c>
      <c r="C107" s="182" t="s">
        <v>250</v>
      </c>
      <c r="D107" s="175" t="s">
        <v>194</v>
      </c>
      <c r="E107" s="176">
        <v>4</v>
      </c>
      <c r="F107" s="177"/>
      <c r="G107" s="178">
        <f t="shared" si="0"/>
        <v>0</v>
      </c>
      <c r="H107" s="177"/>
      <c r="I107" s="178">
        <f t="shared" si="1"/>
        <v>0</v>
      </c>
      <c r="J107" s="177"/>
      <c r="K107" s="178">
        <f t="shared" si="2"/>
        <v>0</v>
      </c>
      <c r="L107" s="178">
        <v>21</v>
      </c>
      <c r="M107" s="178">
        <f t="shared" si="3"/>
        <v>0</v>
      </c>
      <c r="N107" s="178">
        <v>3.4000000000000002E-4</v>
      </c>
      <c r="O107" s="178">
        <f t="shared" si="4"/>
        <v>0</v>
      </c>
      <c r="P107" s="178">
        <v>0</v>
      </c>
      <c r="Q107" s="178">
        <f t="shared" si="5"/>
        <v>0</v>
      </c>
      <c r="R107" s="178" t="s">
        <v>230</v>
      </c>
      <c r="S107" s="178" t="s">
        <v>106</v>
      </c>
      <c r="T107" s="179" t="s">
        <v>106</v>
      </c>
      <c r="U107" s="158">
        <v>0</v>
      </c>
      <c r="V107" s="158">
        <f t="shared" si="6"/>
        <v>0</v>
      </c>
      <c r="W107" s="158"/>
      <c r="X107" s="158" t="s">
        <v>231</v>
      </c>
      <c r="Y107" s="149"/>
      <c r="Z107" s="149"/>
      <c r="AA107" s="149"/>
      <c r="AB107" s="149"/>
      <c r="AC107" s="149"/>
      <c r="AD107" s="149"/>
      <c r="AE107" s="149"/>
      <c r="AF107" s="149"/>
      <c r="AG107" s="149" t="s">
        <v>232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3">
        <v>40</v>
      </c>
      <c r="B108" s="174" t="s">
        <v>251</v>
      </c>
      <c r="C108" s="182" t="s">
        <v>252</v>
      </c>
      <c r="D108" s="175" t="s">
        <v>194</v>
      </c>
      <c r="E108" s="176">
        <v>3</v>
      </c>
      <c r="F108" s="177"/>
      <c r="G108" s="178">
        <f t="shared" si="0"/>
        <v>0</v>
      </c>
      <c r="H108" s="177"/>
      <c r="I108" s="178">
        <f t="shared" si="1"/>
        <v>0</v>
      </c>
      <c r="J108" s="177"/>
      <c r="K108" s="178">
        <f t="shared" si="2"/>
        <v>0</v>
      </c>
      <c r="L108" s="178">
        <v>21</v>
      </c>
      <c r="M108" s="178">
        <f t="shared" si="3"/>
        <v>0</v>
      </c>
      <c r="N108" s="178">
        <v>1.32E-3</v>
      </c>
      <c r="O108" s="178">
        <f t="shared" si="4"/>
        <v>0</v>
      </c>
      <c r="P108" s="178">
        <v>0</v>
      </c>
      <c r="Q108" s="178">
        <f t="shared" si="5"/>
        <v>0</v>
      </c>
      <c r="R108" s="178" t="s">
        <v>230</v>
      </c>
      <c r="S108" s="178" t="s">
        <v>106</v>
      </c>
      <c r="T108" s="179" t="s">
        <v>106</v>
      </c>
      <c r="U108" s="158">
        <v>0</v>
      </c>
      <c r="V108" s="158">
        <f t="shared" si="6"/>
        <v>0</v>
      </c>
      <c r="W108" s="158"/>
      <c r="X108" s="158" t="s">
        <v>231</v>
      </c>
      <c r="Y108" s="149"/>
      <c r="Z108" s="149"/>
      <c r="AA108" s="149"/>
      <c r="AB108" s="149"/>
      <c r="AC108" s="149"/>
      <c r="AD108" s="149"/>
      <c r="AE108" s="149"/>
      <c r="AF108" s="149"/>
      <c r="AG108" s="149" t="s">
        <v>232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3">
        <v>41</v>
      </c>
      <c r="B109" s="174" t="s">
        <v>253</v>
      </c>
      <c r="C109" s="182" t="s">
        <v>254</v>
      </c>
      <c r="D109" s="175" t="s">
        <v>194</v>
      </c>
      <c r="E109" s="176">
        <v>2</v>
      </c>
      <c r="F109" s="177"/>
      <c r="G109" s="178">
        <f t="shared" si="0"/>
        <v>0</v>
      </c>
      <c r="H109" s="177"/>
      <c r="I109" s="178">
        <f t="shared" si="1"/>
        <v>0</v>
      </c>
      <c r="J109" s="177"/>
      <c r="K109" s="178">
        <f t="shared" si="2"/>
        <v>0</v>
      </c>
      <c r="L109" s="178">
        <v>21</v>
      </c>
      <c r="M109" s="178">
        <f t="shared" si="3"/>
        <v>0</v>
      </c>
      <c r="N109" s="178">
        <v>3.5E-4</v>
      </c>
      <c r="O109" s="178">
        <f t="shared" si="4"/>
        <v>0</v>
      </c>
      <c r="P109" s="178">
        <v>0</v>
      </c>
      <c r="Q109" s="178">
        <f t="shared" si="5"/>
        <v>0</v>
      </c>
      <c r="R109" s="178" t="s">
        <v>230</v>
      </c>
      <c r="S109" s="178" t="s">
        <v>106</v>
      </c>
      <c r="T109" s="179" t="s">
        <v>106</v>
      </c>
      <c r="U109" s="158">
        <v>0</v>
      </c>
      <c r="V109" s="158">
        <f t="shared" si="6"/>
        <v>0</v>
      </c>
      <c r="W109" s="158"/>
      <c r="X109" s="158" t="s">
        <v>231</v>
      </c>
      <c r="Y109" s="149"/>
      <c r="Z109" s="149"/>
      <c r="AA109" s="149"/>
      <c r="AB109" s="149"/>
      <c r="AC109" s="149"/>
      <c r="AD109" s="149"/>
      <c r="AE109" s="149"/>
      <c r="AF109" s="149"/>
      <c r="AG109" s="149" t="s">
        <v>232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3">
        <v>42</v>
      </c>
      <c r="B110" s="174" t="s">
        <v>255</v>
      </c>
      <c r="C110" s="182" t="s">
        <v>256</v>
      </c>
      <c r="D110" s="175" t="s">
        <v>194</v>
      </c>
      <c r="E110" s="176">
        <v>2</v>
      </c>
      <c r="F110" s="177"/>
      <c r="G110" s="178">
        <f t="shared" si="0"/>
        <v>0</v>
      </c>
      <c r="H110" s="177"/>
      <c r="I110" s="178">
        <f t="shared" si="1"/>
        <v>0</v>
      </c>
      <c r="J110" s="177"/>
      <c r="K110" s="178">
        <f t="shared" si="2"/>
        <v>0</v>
      </c>
      <c r="L110" s="178">
        <v>21</v>
      </c>
      <c r="M110" s="178">
        <f t="shared" si="3"/>
        <v>0</v>
      </c>
      <c r="N110" s="178">
        <v>3.8800000000000002E-3</v>
      </c>
      <c r="O110" s="178">
        <f t="shared" si="4"/>
        <v>0.01</v>
      </c>
      <c r="P110" s="178">
        <v>0</v>
      </c>
      <c r="Q110" s="178">
        <f t="shared" si="5"/>
        <v>0</v>
      </c>
      <c r="R110" s="178" t="s">
        <v>230</v>
      </c>
      <c r="S110" s="178" t="s">
        <v>106</v>
      </c>
      <c r="T110" s="179" t="s">
        <v>106</v>
      </c>
      <c r="U110" s="158">
        <v>0</v>
      </c>
      <c r="V110" s="158">
        <f t="shared" si="6"/>
        <v>0</v>
      </c>
      <c r="W110" s="158"/>
      <c r="X110" s="158" t="s">
        <v>231</v>
      </c>
      <c r="Y110" s="149"/>
      <c r="Z110" s="149"/>
      <c r="AA110" s="149"/>
      <c r="AB110" s="149"/>
      <c r="AC110" s="149"/>
      <c r="AD110" s="149"/>
      <c r="AE110" s="149"/>
      <c r="AF110" s="149"/>
      <c r="AG110" s="149" t="s">
        <v>232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ht="33.75" outlineLevel="1" x14ac:dyDescent="0.2">
      <c r="A111" s="173">
        <v>43</v>
      </c>
      <c r="B111" s="174" t="s">
        <v>257</v>
      </c>
      <c r="C111" s="182" t="s">
        <v>258</v>
      </c>
      <c r="D111" s="175" t="s">
        <v>194</v>
      </c>
      <c r="E111" s="176">
        <v>1</v>
      </c>
      <c r="F111" s="177"/>
      <c r="G111" s="178">
        <f t="shared" si="0"/>
        <v>0</v>
      </c>
      <c r="H111" s="177"/>
      <c r="I111" s="178">
        <f t="shared" si="1"/>
        <v>0</v>
      </c>
      <c r="J111" s="177"/>
      <c r="K111" s="178">
        <f t="shared" si="2"/>
        <v>0</v>
      </c>
      <c r="L111" s="178">
        <v>21</v>
      </c>
      <c r="M111" s="178">
        <f t="shared" si="3"/>
        <v>0</v>
      </c>
      <c r="N111" s="178">
        <v>6.4999999999999997E-3</v>
      </c>
      <c r="O111" s="178">
        <f t="shared" si="4"/>
        <v>0.01</v>
      </c>
      <c r="P111" s="178">
        <v>0</v>
      </c>
      <c r="Q111" s="178">
        <f t="shared" si="5"/>
        <v>0</v>
      </c>
      <c r="R111" s="178" t="s">
        <v>230</v>
      </c>
      <c r="S111" s="178" t="s">
        <v>106</v>
      </c>
      <c r="T111" s="179" t="s">
        <v>106</v>
      </c>
      <c r="U111" s="158">
        <v>0</v>
      </c>
      <c r="V111" s="158">
        <f t="shared" si="6"/>
        <v>0</v>
      </c>
      <c r="W111" s="158"/>
      <c r="X111" s="158" t="s">
        <v>231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232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ht="22.5" outlineLevel="1" x14ac:dyDescent="0.2">
      <c r="A112" s="173">
        <v>44</v>
      </c>
      <c r="B112" s="174" t="s">
        <v>259</v>
      </c>
      <c r="C112" s="182" t="s">
        <v>260</v>
      </c>
      <c r="D112" s="175" t="s">
        <v>194</v>
      </c>
      <c r="E112" s="176">
        <v>1</v>
      </c>
      <c r="F112" s="177"/>
      <c r="G112" s="178">
        <f t="shared" si="0"/>
        <v>0</v>
      </c>
      <c r="H112" s="177"/>
      <c r="I112" s="178">
        <f t="shared" si="1"/>
        <v>0</v>
      </c>
      <c r="J112" s="177"/>
      <c r="K112" s="178">
        <f t="shared" si="2"/>
        <v>0</v>
      </c>
      <c r="L112" s="178">
        <v>21</v>
      </c>
      <c r="M112" s="178">
        <f t="shared" si="3"/>
        <v>0</v>
      </c>
      <c r="N112" s="178">
        <v>1.1299999999999999E-2</v>
      </c>
      <c r="O112" s="178">
        <f t="shared" si="4"/>
        <v>0.01</v>
      </c>
      <c r="P112" s="178">
        <v>0</v>
      </c>
      <c r="Q112" s="178">
        <f t="shared" si="5"/>
        <v>0</v>
      </c>
      <c r="R112" s="178" t="s">
        <v>230</v>
      </c>
      <c r="S112" s="178" t="s">
        <v>106</v>
      </c>
      <c r="T112" s="179" t="s">
        <v>106</v>
      </c>
      <c r="U112" s="158">
        <v>0</v>
      </c>
      <c r="V112" s="158">
        <f t="shared" si="6"/>
        <v>0</v>
      </c>
      <c r="W112" s="158"/>
      <c r="X112" s="158" t="s">
        <v>231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232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3">
        <v>45</v>
      </c>
      <c r="B113" s="174" t="s">
        <v>261</v>
      </c>
      <c r="C113" s="182" t="s">
        <v>262</v>
      </c>
      <c r="D113" s="175" t="s">
        <v>194</v>
      </c>
      <c r="E113" s="176">
        <v>1</v>
      </c>
      <c r="F113" s="177"/>
      <c r="G113" s="178">
        <f t="shared" si="0"/>
        <v>0</v>
      </c>
      <c r="H113" s="177"/>
      <c r="I113" s="178">
        <f t="shared" si="1"/>
        <v>0</v>
      </c>
      <c r="J113" s="177"/>
      <c r="K113" s="178">
        <f t="shared" si="2"/>
        <v>0</v>
      </c>
      <c r="L113" s="178">
        <v>21</v>
      </c>
      <c r="M113" s="178">
        <f t="shared" si="3"/>
        <v>0</v>
      </c>
      <c r="N113" s="178">
        <v>4.2000000000000003E-2</v>
      </c>
      <c r="O113" s="178">
        <f t="shared" si="4"/>
        <v>0.04</v>
      </c>
      <c r="P113" s="178">
        <v>0</v>
      </c>
      <c r="Q113" s="178">
        <f t="shared" si="5"/>
        <v>0</v>
      </c>
      <c r="R113" s="178"/>
      <c r="S113" s="178" t="s">
        <v>263</v>
      </c>
      <c r="T113" s="179" t="s">
        <v>106</v>
      </c>
      <c r="U113" s="158">
        <v>0</v>
      </c>
      <c r="V113" s="158">
        <f t="shared" si="6"/>
        <v>0</v>
      </c>
      <c r="W113" s="158"/>
      <c r="X113" s="158" t="s">
        <v>231</v>
      </c>
      <c r="Y113" s="149"/>
      <c r="Z113" s="149"/>
      <c r="AA113" s="149"/>
      <c r="AB113" s="149"/>
      <c r="AC113" s="149"/>
      <c r="AD113" s="149"/>
      <c r="AE113" s="149"/>
      <c r="AF113" s="149"/>
      <c r="AG113" s="149" t="s">
        <v>232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ht="22.5" outlineLevel="1" x14ac:dyDescent="0.2">
      <c r="A114" s="173">
        <v>46</v>
      </c>
      <c r="B114" s="174" t="s">
        <v>264</v>
      </c>
      <c r="C114" s="182" t="s">
        <v>265</v>
      </c>
      <c r="D114" s="175" t="s">
        <v>194</v>
      </c>
      <c r="E114" s="176">
        <v>1</v>
      </c>
      <c r="F114" s="177"/>
      <c r="G114" s="178">
        <f t="shared" si="0"/>
        <v>0</v>
      </c>
      <c r="H114" s="177"/>
      <c r="I114" s="178">
        <f t="shared" si="1"/>
        <v>0</v>
      </c>
      <c r="J114" s="177"/>
      <c r="K114" s="178">
        <f t="shared" si="2"/>
        <v>0</v>
      </c>
      <c r="L114" s="178">
        <v>21</v>
      </c>
      <c r="M114" s="178">
        <f t="shared" si="3"/>
        <v>0</v>
      </c>
      <c r="N114" s="178">
        <v>6.0000000000000001E-3</v>
      </c>
      <c r="O114" s="178">
        <f t="shared" si="4"/>
        <v>0.01</v>
      </c>
      <c r="P114" s="178">
        <v>0</v>
      </c>
      <c r="Q114" s="178">
        <f t="shared" si="5"/>
        <v>0</v>
      </c>
      <c r="R114" s="178" t="s">
        <v>230</v>
      </c>
      <c r="S114" s="178" t="s">
        <v>106</v>
      </c>
      <c r="T114" s="179" t="s">
        <v>106</v>
      </c>
      <c r="U114" s="158">
        <v>0</v>
      </c>
      <c r="V114" s="158">
        <f t="shared" si="6"/>
        <v>0</v>
      </c>
      <c r="W114" s="158"/>
      <c r="X114" s="158" t="s">
        <v>231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232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3">
        <v>47</v>
      </c>
      <c r="B115" s="174" t="s">
        <v>266</v>
      </c>
      <c r="C115" s="182" t="s">
        <v>267</v>
      </c>
      <c r="D115" s="175" t="s">
        <v>268</v>
      </c>
      <c r="E115" s="176">
        <v>1</v>
      </c>
      <c r="F115" s="177"/>
      <c r="G115" s="178">
        <f t="shared" si="0"/>
        <v>0</v>
      </c>
      <c r="H115" s="177"/>
      <c r="I115" s="178">
        <f t="shared" si="1"/>
        <v>0</v>
      </c>
      <c r="J115" s="177"/>
      <c r="K115" s="178">
        <f t="shared" si="2"/>
        <v>0</v>
      </c>
      <c r="L115" s="178">
        <v>21</v>
      </c>
      <c r="M115" s="178">
        <f t="shared" si="3"/>
        <v>0</v>
      </c>
      <c r="N115" s="178">
        <v>0</v>
      </c>
      <c r="O115" s="178">
        <f t="shared" si="4"/>
        <v>0</v>
      </c>
      <c r="P115" s="178">
        <v>0</v>
      </c>
      <c r="Q115" s="178">
        <f t="shared" si="5"/>
        <v>0</v>
      </c>
      <c r="R115" s="178"/>
      <c r="S115" s="178" t="s">
        <v>263</v>
      </c>
      <c r="T115" s="179" t="s">
        <v>107</v>
      </c>
      <c r="U115" s="158">
        <v>0</v>
      </c>
      <c r="V115" s="158">
        <f t="shared" si="6"/>
        <v>0</v>
      </c>
      <c r="W115" s="158"/>
      <c r="X115" s="158" t="s">
        <v>231</v>
      </c>
      <c r="Y115" s="149"/>
      <c r="Z115" s="149"/>
      <c r="AA115" s="149"/>
      <c r="AB115" s="149"/>
      <c r="AC115" s="149"/>
      <c r="AD115" s="149"/>
      <c r="AE115" s="149"/>
      <c r="AF115" s="149"/>
      <c r="AG115" s="149" t="s">
        <v>232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x14ac:dyDescent="0.2">
      <c r="A116" s="160" t="s">
        <v>101</v>
      </c>
      <c r="B116" s="161" t="s">
        <v>67</v>
      </c>
      <c r="C116" s="181" t="s">
        <v>68</v>
      </c>
      <c r="D116" s="162"/>
      <c r="E116" s="163"/>
      <c r="F116" s="164"/>
      <c r="G116" s="164">
        <f>SUMIF(AG117:AG118,"&lt;&gt;NOR",G117:G118)</f>
        <v>0</v>
      </c>
      <c r="H116" s="164"/>
      <c r="I116" s="164">
        <f>SUM(I117:I118)</f>
        <v>0</v>
      </c>
      <c r="J116" s="164"/>
      <c r="K116" s="164">
        <f>SUM(K117:K118)</f>
        <v>0</v>
      </c>
      <c r="L116" s="164"/>
      <c r="M116" s="164">
        <f>SUM(M117:M118)</f>
        <v>0</v>
      </c>
      <c r="N116" s="164"/>
      <c r="O116" s="164">
        <f>SUM(O117:O118)</f>
        <v>0</v>
      </c>
      <c r="P116" s="164"/>
      <c r="Q116" s="164">
        <f>SUM(Q117:Q118)</f>
        <v>0</v>
      </c>
      <c r="R116" s="164"/>
      <c r="S116" s="164"/>
      <c r="T116" s="165"/>
      <c r="U116" s="159"/>
      <c r="V116" s="159">
        <f>SUM(V117:V118)</f>
        <v>12.81</v>
      </c>
      <c r="W116" s="159"/>
      <c r="X116" s="159"/>
      <c r="AG116" t="s">
        <v>102</v>
      </c>
    </row>
    <row r="117" spans="1:60" ht="22.5" outlineLevel="1" x14ac:dyDescent="0.2">
      <c r="A117" s="166">
        <v>48</v>
      </c>
      <c r="B117" s="167" t="s">
        <v>269</v>
      </c>
      <c r="C117" s="183" t="s">
        <v>270</v>
      </c>
      <c r="D117" s="168" t="s">
        <v>271</v>
      </c>
      <c r="E117" s="169">
        <v>60.574120000000001</v>
      </c>
      <c r="F117" s="170"/>
      <c r="G117" s="171">
        <f>ROUND(E117*F117,2)</f>
        <v>0</v>
      </c>
      <c r="H117" s="170"/>
      <c r="I117" s="171">
        <f>ROUND(E117*H117,2)</f>
        <v>0</v>
      </c>
      <c r="J117" s="170"/>
      <c r="K117" s="171">
        <f>ROUND(E117*J117,2)</f>
        <v>0</v>
      </c>
      <c r="L117" s="171">
        <v>21</v>
      </c>
      <c r="M117" s="171">
        <f>G117*(1+L117/100)</f>
        <v>0</v>
      </c>
      <c r="N117" s="171">
        <v>0</v>
      </c>
      <c r="O117" s="171">
        <f>ROUND(E117*N117,2)</f>
        <v>0</v>
      </c>
      <c r="P117" s="171">
        <v>0</v>
      </c>
      <c r="Q117" s="171">
        <f>ROUND(E117*P117,2)</f>
        <v>0</v>
      </c>
      <c r="R117" s="171" t="s">
        <v>181</v>
      </c>
      <c r="S117" s="171" t="s">
        <v>106</v>
      </c>
      <c r="T117" s="172" t="s">
        <v>106</v>
      </c>
      <c r="U117" s="158">
        <v>0.21149999999999999</v>
      </c>
      <c r="V117" s="158">
        <f>ROUND(E117*U117,2)</f>
        <v>12.81</v>
      </c>
      <c r="W117" s="158"/>
      <c r="X117" s="158" t="s">
        <v>272</v>
      </c>
      <c r="Y117" s="149"/>
      <c r="Z117" s="149"/>
      <c r="AA117" s="149"/>
      <c r="AB117" s="149"/>
      <c r="AC117" s="149"/>
      <c r="AD117" s="149"/>
      <c r="AE117" s="149"/>
      <c r="AF117" s="149"/>
      <c r="AG117" s="149" t="s">
        <v>273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254" t="s">
        <v>274</v>
      </c>
      <c r="D118" s="255"/>
      <c r="E118" s="255"/>
      <c r="F118" s="255"/>
      <c r="G118" s="255"/>
      <c r="H118" s="158"/>
      <c r="I118" s="158"/>
      <c r="J118" s="158"/>
      <c r="K118" s="158"/>
      <c r="L118" s="158"/>
      <c r="M118" s="158"/>
      <c r="N118" s="158"/>
      <c r="O118" s="158"/>
      <c r="P118" s="158"/>
      <c r="Q118" s="158"/>
      <c r="R118" s="158"/>
      <c r="S118" s="158"/>
      <c r="T118" s="158"/>
      <c r="U118" s="158"/>
      <c r="V118" s="158"/>
      <c r="W118" s="158"/>
      <c r="X118" s="158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124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x14ac:dyDescent="0.2">
      <c r="A119" s="160" t="s">
        <v>101</v>
      </c>
      <c r="B119" s="161" t="s">
        <v>69</v>
      </c>
      <c r="C119" s="181" t="s">
        <v>70</v>
      </c>
      <c r="D119" s="162"/>
      <c r="E119" s="163"/>
      <c r="F119" s="164"/>
      <c r="G119" s="164">
        <f>SUMIF(AG120:AG125,"&lt;&gt;NOR",G120:G125)</f>
        <v>0</v>
      </c>
      <c r="H119" s="164"/>
      <c r="I119" s="164">
        <f>SUM(I120:I125)</f>
        <v>0</v>
      </c>
      <c r="J119" s="164"/>
      <c r="K119" s="164">
        <f>SUM(K120:K125)</f>
        <v>0</v>
      </c>
      <c r="L119" s="164"/>
      <c r="M119" s="164">
        <f>SUM(M120:M125)</f>
        <v>0</v>
      </c>
      <c r="N119" s="164"/>
      <c r="O119" s="164">
        <f>SUM(O120:O125)</f>
        <v>0.05</v>
      </c>
      <c r="P119" s="164"/>
      <c r="Q119" s="164">
        <f>SUM(Q120:Q125)</f>
        <v>0</v>
      </c>
      <c r="R119" s="164"/>
      <c r="S119" s="164"/>
      <c r="T119" s="165"/>
      <c r="U119" s="159"/>
      <c r="V119" s="159">
        <f>SUM(V120:V125)</f>
        <v>1.26</v>
      </c>
      <c r="W119" s="159"/>
      <c r="X119" s="159"/>
      <c r="AG119" t="s">
        <v>102</v>
      </c>
    </row>
    <row r="120" spans="1:60" outlineLevel="1" x14ac:dyDescent="0.2">
      <c r="A120" s="166">
        <v>49</v>
      </c>
      <c r="B120" s="167" t="s">
        <v>275</v>
      </c>
      <c r="C120" s="183" t="s">
        <v>276</v>
      </c>
      <c r="D120" s="168" t="s">
        <v>187</v>
      </c>
      <c r="E120" s="169">
        <v>4.5</v>
      </c>
      <c r="F120" s="170"/>
      <c r="G120" s="171">
        <f>ROUND(E120*F120,2)</f>
        <v>0</v>
      </c>
      <c r="H120" s="170"/>
      <c r="I120" s="171">
        <f>ROUND(E120*H120,2)</f>
        <v>0</v>
      </c>
      <c r="J120" s="170"/>
      <c r="K120" s="171">
        <f>ROUND(E120*J120,2)</f>
        <v>0</v>
      </c>
      <c r="L120" s="171">
        <v>21</v>
      </c>
      <c r="M120" s="171">
        <f>G120*(1+L120/100)</f>
        <v>0</v>
      </c>
      <c r="N120" s="171">
        <v>0</v>
      </c>
      <c r="O120" s="171">
        <f>ROUND(E120*N120,2)</f>
        <v>0</v>
      </c>
      <c r="P120" s="171">
        <v>0</v>
      </c>
      <c r="Q120" s="171">
        <f>ROUND(E120*P120,2)</f>
        <v>0</v>
      </c>
      <c r="R120" s="171"/>
      <c r="S120" s="171" t="s">
        <v>106</v>
      </c>
      <c r="T120" s="172" t="s">
        <v>106</v>
      </c>
      <c r="U120" s="158">
        <v>0.28000000000000003</v>
      </c>
      <c r="V120" s="158">
        <f>ROUND(E120*U120,2)</f>
        <v>1.26</v>
      </c>
      <c r="W120" s="158"/>
      <c r="X120" s="158" t="s">
        <v>121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122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90" t="s">
        <v>277</v>
      </c>
      <c r="D121" s="187"/>
      <c r="E121" s="188">
        <v>4.5</v>
      </c>
      <c r="F121" s="158"/>
      <c r="G121" s="158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58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126</v>
      </c>
      <c r="AH121" s="149">
        <v>5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ht="22.5" outlineLevel="1" x14ac:dyDescent="0.2">
      <c r="A122" s="173">
        <v>50</v>
      </c>
      <c r="B122" s="174" t="s">
        <v>278</v>
      </c>
      <c r="C122" s="182" t="s">
        <v>279</v>
      </c>
      <c r="D122" s="175" t="s">
        <v>194</v>
      </c>
      <c r="E122" s="176">
        <v>2</v>
      </c>
      <c r="F122" s="177"/>
      <c r="G122" s="178">
        <f>ROUND(E122*F122,2)</f>
        <v>0</v>
      </c>
      <c r="H122" s="177"/>
      <c r="I122" s="178">
        <f>ROUND(E122*H122,2)</f>
        <v>0</v>
      </c>
      <c r="J122" s="177"/>
      <c r="K122" s="178">
        <f>ROUND(E122*J122,2)</f>
        <v>0</v>
      </c>
      <c r="L122" s="178">
        <v>21</v>
      </c>
      <c r="M122" s="178">
        <f>G122*(1+L122/100)</f>
        <v>0</v>
      </c>
      <c r="N122" s="178">
        <v>1E-3</v>
      </c>
      <c r="O122" s="178">
        <f>ROUND(E122*N122,2)</f>
        <v>0</v>
      </c>
      <c r="P122" s="178">
        <v>0</v>
      </c>
      <c r="Q122" s="178">
        <f>ROUND(E122*P122,2)</f>
        <v>0</v>
      </c>
      <c r="R122" s="178" t="s">
        <v>230</v>
      </c>
      <c r="S122" s="178" t="s">
        <v>106</v>
      </c>
      <c r="T122" s="179" t="s">
        <v>106</v>
      </c>
      <c r="U122" s="158">
        <v>0</v>
      </c>
      <c r="V122" s="158">
        <f>ROUND(E122*U122,2)</f>
        <v>0</v>
      </c>
      <c r="W122" s="158"/>
      <c r="X122" s="158" t="s">
        <v>231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232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ht="22.5" outlineLevel="1" x14ac:dyDescent="0.2">
      <c r="A123" s="166">
        <v>51</v>
      </c>
      <c r="B123" s="167" t="s">
        <v>280</v>
      </c>
      <c r="C123" s="183" t="s">
        <v>281</v>
      </c>
      <c r="D123" s="168" t="s">
        <v>187</v>
      </c>
      <c r="E123" s="169">
        <v>4.5</v>
      </c>
      <c r="F123" s="170"/>
      <c r="G123" s="171">
        <f>ROUND(E123*F123,2)</f>
        <v>0</v>
      </c>
      <c r="H123" s="170"/>
      <c r="I123" s="171">
        <f>ROUND(E123*H123,2)</f>
        <v>0</v>
      </c>
      <c r="J123" s="170"/>
      <c r="K123" s="171">
        <f>ROUND(E123*J123,2)</f>
        <v>0</v>
      </c>
      <c r="L123" s="171">
        <v>21</v>
      </c>
      <c r="M123" s="171">
        <f>G123*(1+L123/100)</f>
        <v>0</v>
      </c>
      <c r="N123" s="171">
        <v>1.0460000000000001E-2</v>
      </c>
      <c r="O123" s="171">
        <f>ROUND(E123*N123,2)</f>
        <v>0.05</v>
      </c>
      <c r="P123" s="171">
        <v>0</v>
      </c>
      <c r="Q123" s="171">
        <f>ROUND(E123*P123,2)</f>
        <v>0</v>
      </c>
      <c r="R123" s="171" t="s">
        <v>230</v>
      </c>
      <c r="S123" s="171" t="s">
        <v>106</v>
      </c>
      <c r="T123" s="172" t="s">
        <v>106</v>
      </c>
      <c r="U123" s="158">
        <v>0</v>
      </c>
      <c r="V123" s="158">
        <f>ROUND(E123*U123,2)</f>
        <v>0</v>
      </c>
      <c r="W123" s="158"/>
      <c r="X123" s="158" t="s">
        <v>231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232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90" t="s">
        <v>282</v>
      </c>
      <c r="D124" s="187"/>
      <c r="E124" s="188">
        <v>4.5</v>
      </c>
      <c r="F124" s="158"/>
      <c r="G124" s="158"/>
      <c r="H124" s="158"/>
      <c r="I124" s="158"/>
      <c r="J124" s="158"/>
      <c r="K124" s="158"/>
      <c r="L124" s="158"/>
      <c r="M124" s="158"/>
      <c r="N124" s="158"/>
      <c r="O124" s="158"/>
      <c r="P124" s="158"/>
      <c r="Q124" s="158"/>
      <c r="R124" s="158"/>
      <c r="S124" s="158"/>
      <c r="T124" s="158"/>
      <c r="U124" s="158"/>
      <c r="V124" s="158"/>
      <c r="W124" s="158"/>
      <c r="X124" s="158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126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66">
        <v>52</v>
      </c>
      <c r="B125" s="167" t="s">
        <v>283</v>
      </c>
      <c r="C125" s="183" t="s">
        <v>284</v>
      </c>
      <c r="D125" s="168" t="s">
        <v>194</v>
      </c>
      <c r="E125" s="169">
        <v>6</v>
      </c>
      <c r="F125" s="170"/>
      <c r="G125" s="171">
        <f>ROUND(E125*F125,2)</f>
        <v>0</v>
      </c>
      <c r="H125" s="170"/>
      <c r="I125" s="171">
        <f>ROUND(E125*H125,2)</f>
        <v>0</v>
      </c>
      <c r="J125" s="170"/>
      <c r="K125" s="171">
        <f>ROUND(E125*J125,2)</f>
        <v>0</v>
      </c>
      <c r="L125" s="171">
        <v>21</v>
      </c>
      <c r="M125" s="171">
        <f>G125*(1+L125/100)</f>
        <v>0</v>
      </c>
      <c r="N125" s="171">
        <v>4.0000000000000002E-4</v>
      </c>
      <c r="O125" s="171">
        <f>ROUND(E125*N125,2)</f>
        <v>0</v>
      </c>
      <c r="P125" s="171">
        <v>0</v>
      </c>
      <c r="Q125" s="171">
        <f>ROUND(E125*P125,2)</f>
        <v>0</v>
      </c>
      <c r="R125" s="171"/>
      <c r="S125" s="171" t="s">
        <v>263</v>
      </c>
      <c r="T125" s="172" t="s">
        <v>107</v>
      </c>
      <c r="U125" s="158">
        <v>0</v>
      </c>
      <c r="V125" s="158">
        <f>ROUND(E125*U125,2)</f>
        <v>0</v>
      </c>
      <c r="W125" s="158"/>
      <c r="X125" s="158" t="s">
        <v>231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232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x14ac:dyDescent="0.2">
      <c r="A126" s="3"/>
      <c r="B126" s="4"/>
      <c r="C126" s="184"/>
      <c r="D126" s="6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E126">
        <v>15</v>
      </c>
      <c r="AF126">
        <v>21</v>
      </c>
      <c r="AG126" t="s">
        <v>88</v>
      </c>
    </row>
    <row r="127" spans="1:60" x14ac:dyDescent="0.2">
      <c r="A127" s="152"/>
      <c r="B127" s="153" t="s">
        <v>29</v>
      </c>
      <c r="C127" s="185"/>
      <c r="D127" s="154"/>
      <c r="E127" s="155"/>
      <c r="F127" s="155"/>
      <c r="G127" s="180">
        <f>G8+G61+G66+G116+G119</f>
        <v>0</v>
      </c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AE127">
        <f>SUMIF(L7:L125,AE126,G7:G125)</f>
        <v>0</v>
      </c>
      <c r="AF127">
        <f>SUMIF(L7:L125,AF126,G7:G125)</f>
        <v>0</v>
      </c>
      <c r="AG127" t="s">
        <v>114</v>
      </c>
    </row>
    <row r="128" spans="1:60" x14ac:dyDescent="0.2">
      <c r="C128" s="186"/>
      <c r="D128" s="10"/>
      <c r="AG128" t="s">
        <v>115</v>
      </c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0Npkr79P5EU+FqzXqxxbXnNEeQyCKZGjtYqkmzyzkez0D+7jDT2jdFnYCnXSQmghsln6UY+oYcU/m1PE8imtA==" saltValue="XUhB8qhCHDtGlf34QOnBJg==" spinCount="100000" sheet="1"/>
  <mergeCells count="25">
    <mergeCell ref="C118:G118"/>
    <mergeCell ref="C74:G74"/>
    <mergeCell ref="C76:G76"/>
    <mergeCell ref="C79:G79"/>
    <mergeCell ref="C83:G83"/>
    <mergeCell ref="C85:G85"/>
    <mergeCell ref="C89:G89"/>
    <mergeCell ref="C71:G71"/>
    <mergeCell ref="C16:G16"/>
    <mergeCell ref="C23:G23"/>
    <mergeCell ref="C26:G26"/>
    <mergeCell ref="C33:G33"/>
    <mergeCell ref="C36:G36"/>
    <mergeCell ref="C40:G40"/>
    <mergeCell ref="C45:G45"/>
    <mergeCell ref="C50:G50"/>
    <mergeCell ref="C56:G56"/>
    <mergeCell ref="C63:G63"/>
    <mergeCell ref="C68:G68"/>
    <mergeCell ref="C13:G13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TITULKA</vt:lpstr>
      <vt:lpstr>Stavba</vt:lpstr>
      <vt:lpstr>VzorPolozky</vt:lpstr>
      <vt:lpstr>0 1 Naklady</vt:lpstr>
      <vt:lpstr>DSO 006.5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 1 Naklady'!Názvy_tisku</vt:lpstr>
      <vt:lpstr>'DSO 006.5 1 Pol'!Názvy_tisku</vt:lpstr>
      <vt:lpstr>oadresa</vt:lpstr>
      <vt:lpstr>Stavba!Objednatel</vt:lpstr>
      <vt:lpstr>Stavba!Objekt</vt:lpstr>
      <vt:lpstr>'0 1 Naklady'!Oblast_tisku</vt:lpstr>
      <vt:lpstr>'DSO 006.5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Rikan</dc:creator>
  <cp:lastModifiedBy>Ivana Novotná</cp:lastModifiedBy>
  <cp:lastPrinted>2021-07-28T12:06:23Z</cp:lastPrinted>
  <dcterms:created xsi:type="dcterms:W3CDTF">2009-04-08T07:15:50Z</dcterms:created>
  <dcterms:modified xsi:type="dcterms:W3CDTF">2021-07-28T12:09:02Z</dcterms:modified>
</cp:coreProperties>
</file>